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95" firstSheet="0" activeTab="3"/>
  </bookViews>
  <sheets>
    <sheet name="Scheda A" sheetId="1" state="visible" r:id="rId2"/>
    <sheet name="Scheda B" sheetId="2" state="visible" r:id="rId3"/>
    <sheet name="Scheda C" sheetId="3" state="visible" r:id="rId4"/>
    <sheet name="Scheda D" sheetId="4" state="visible" r:id="rId5"/>
  </sheets>
  <definedNames>
    <definedName function="false" hidden="false" localSheetId="0" name="_xlnm.Print_Area" vbProcedure="false">'Scheda A'!$A$1:$G$67</definedName>
    <definedName function="false" hidden="false" localSheetId="1" name="_xlnm.Print_Area" vbProcedure="false">'Scheda B'!$A$1:$M$43</definedName>
    <definedName function="false" hidden="false" localSheetId="2" name="_xlnm.Print_Area" vbProcedure="false">'Scheda C'!$A$1:$J$12</definedName>
    <definedName function="false" hidden="false" localSheetId="3" name="_xlnm.Print_Area" vbProcedure="false">'Scheda D'!$A$1:$M$29</definedName>
    <definedName function="false" hidden="false" name="_xlfn_IFS" vbProcedure="false">NA()</definedName>
  </definedNames>
  <calcPr iterateCount="100" refMode="A1" iterate="false" iterateDelta="0.001"/>
</workbook>
</file>

<file path=xl/sharedStrings.xml><?xml version="1.0" encoding="utf-8"?>
<sst xmlns="http://schemas.openxmlformats.org/spreadsheetml/2006/main" count="247" uniqueCount="157">
  <si>
    <r>
      <t xml:space="preserve">SCHEDA A - Calcolo QCC per interventi di nuova costruzione e per interventi di ristrutturazione
con demolizione e ricostruzione. </t>
    </r>
    <r>
      <rPr>
        <b val="true"/>
        <u val="single"/>
        <sz val="12"/>
        <rFont val="Calibri"/>
        <family val="2"/>
      </rPr>
      <t xml:space="preserve">Categoria funzionale: residenza</t>
    </r>
  </si>
  <si>
    <t>1) Calcolare gli incrementi i1 e i2 seguendo le Tabelle1 e 2</t>
  </si>
  <si>
    <t>Tabella 1 - INCREMENTO PER SUPERFICIE UTILE - i1</t>
  </si>
  <si>
    <t>Classi di superfici</t>
  </si>
  <si>
    <t>Alloggi</t>
  </si>
  <si>
    <t>Superficie utile SU</t>
  </si>
  <si>
    <t>Rapporto rispetto</t>
  </si>
  <si>
    <t>% di incremento</t>
  </si>
  <si>
    <t>% di incremento per</t>
  </si>
  <si>
    <t>(mq)</t>
  </si>
  <si>
    <t>(n)</t>
  </si>
  <si>
    <t>al totale di SU</t>
  </si>
  <si>
    <t>classi di superfici</t>
  </si>
  <si>
    <t>(1)</t>
  </si>
  <si>
    <t>(2)</t>
  </si>
  <si>
    <t>(3)</t>
  </si>
  <si>
    <t>(4) = (3) : SU</t>
  </si>
  <si>
    <t>(5)</t>
  </si>
  <si>
    <t>(6) = (4) x (5)</t>
  </si>
  <si>
    <t>≤ 95</t>
  </si>
  <si>
    <t>&gt; 95 ≤ 110</t>
  </si>
  <si>
    <t>&gt; 110  ≤ 130</t>
  </si>
  <si>
    <t>&gt; 130 ≤ 160</t>
  </si>
  <si>
    <t>&gt; 160</t>
  </si>
  <si>
    <t>Totale SU</t>
  </si>
  <si>
    <t>Somma incrementi i1 =</t>
  </si>
  <si>
    <t>Tabella 2 - INCREMENTO PER SERVIZI ED ACCESSORI - i2</t>
  </si>
  <si>
    <t>Tot. SU</t>
  </si>
  <si>
    <t>Intervallo R di variabilità del rapporto percentuale (%)</t>
  </si>
  <si>
    <t>Ipotesi che ricorre</t>
  </si>
  <si>
    <t>% i2 corrispondente</t>
  </si>
  <si>
    <t>Tot. SA</t>
  </si>
  <si>
    <t>Tot. SC = SU + 60% SA =</t>
  </si>
  <si>
    <t>R = (SA: SU) * 100 = </t>
  </si>
  <si>
    <t>≤ 50</t>
  </si>
  <si>
    <t>&gt; 50 ≤ 75</t>
  </si>
  <si>
    <t>&gt; 75 ≤ 100</t>
  </si>
  <si>
    <t>&gt; 100</t>
  </si>
  <si>
    <t>2) Calcolare l’incremento i e la maggiorazione M </t>
  </si>
  <si>
    <t>Tabella 3 – CALCOLO INCREMENTO i E MAGGIORAZIONE M</t>
  </si>
  <si>
    <t>i = i1 + i2 =</t>
  </si>
  <si>
    <t>Classe edificio =</t>
  </si>
  <si>
    <t>Maggiorazione M =</t>
  </si>
  <si>
    <t>Intervalli %</t>
  </si>
  <si>
    <t>Classe/maggiorazione</t>
  </si>
  <si>
    <t>% di i fino a 5 inclusa:</t>
  </si>
  <si>
    <t>Classe I - M= 0</t>
  </si>
  <si>
    <t>% di i da 30 a 35 inclusa:</t>
  </si>
  <si>
    <t>Classe VII - M=30</t>
  </si>
  <si>
    <t>% di i da 5 a 10 inclusa:</t>
  </si>
  <si>
    <t>Classe II - M= 5</t>
  </si>
  <si>
    <t>% di i da 35 a 40 inclusa:</t>
  </si>
  <si>
    <t>Classe VIII - M=35</t>
  </si>
  <si>
    <t>% di i da 10 a 15 inclusa:</t>
  </si>
  <si>
    <t>Classe III - M=10</t>
  </si>
  <si>
    <t>% di i da 40 a 45 inclusa:</t>
  </si>
  <si>
    <t>Classe IX - M=40</t>
  </si>
  <si>
    <t>% di i da 15 a 20 inclusa:</t>
  </si>
  <si>
    <t>Classe IV - M=15</t>
  </si>
  <si>
    <t>% di i da 45 a 50 inclusa:</t>
  </si>
  <si>
    <t>Classe X - M=45</t>
  </si>
  <si>
    <t>% di i da 20 a 25 inclusa:</t>
  </si>
  <si>
    <t>Classe V - M=20</t>
  </si>
  <si>
    <t>% di i oltre 50%:</t>
  </si>
  <si>
    <t>Classe XI - M=50</t>
  </si>
  <si>
    <t>% di i da 25 a 30 inclusa:</t>
  </si>
  <si>
    <t>Classe VI - M=25</t>
  </si>
  <si>
    <t>3) Calcolare il costo di costruzione convenzionale unitario A (come definito al punto 5.1 della DAL 186/2018) </t>
  </si>
  <si>
    <r>
      <t xml:space="preserve">A </t>
    </r>
    <r>
      <rPr>
        <sz val="11"/>
        <rFont val="Calibri"/>
        <family val="2"/>
      </rPr>
      <t xml:space="preserve">= </t>
    </r>
  </si>
  <si>
    <t>€/mq</t>
  </si>
  <si>
    <t>4) Calcolare il costo di costruzione unitario maggiorato B </t>
  </si>
  <si>
    <t>B = A * (1 + M/100) =   </t>
  </si>
  <si>
    <t>dove:</t>
  </si>
  <si>
    <r>
      <t xml:space="preserve">A</t>
    </r>
    <r>
      <rPr>
        <sz val="10"/>
        <rFont val="Calibri"/>
        <family val="2"/>
      </rPr>
      <t xml:space="preserve"> è il costo di costruzione convenzionale unitario </t>
    </r>
  </si>
  <si>
    <r>
      <t xml:space="preserve">M</t>
    </r>
    <r>
      <rPr>
        <sz val="10"/>
        <rFont val="Calibri"/>
        <family val="2"/>
      </rPr>
      <t xml:space="preserve"> è la maggiorazione calcolata rispetto alla classe edificio </t>
    </r>
  </si>
  <si>
    <t>5) Calcolare il QCC relativo al costo di costruzione:</t>
  </si>
  <si>
    <r>
      <t xml:space="preserve">QCC = (B * P) * SC * </t>
    </r>
    <r>
      <rPr>
        <b val="true"/>
        <sz val="11"/>
        <color rgb="FF000000"/>
        <rFont val="Calibri"/>
        <family val="2"/>
      </rPr>
      <t xml:space="preserve">% riduzione </t>
    </r>
    <r>
      <rPr>
        <b val="true"/>
        <sz val="11"/>
        <rFont val="Calibri"/>
        <family val="2"/>
      </rPr>
      <t xml:space="preserve">=        </t>
    </r>
  </si>
  <si>
    <t>€</t>
  </si>
  <si>
    <t>B *P =</t>
  </si>
  <si>
    <t>Se B*P è minore di 25 €/mq allora B*P è da considerarsi pari a 25 €/mq                                P*B è</t>
  </si>
  <si>
    <t>B * P =</t>
  </si>
  <si>
    <r>
      <t xml:space="preserve">B</t>
    </r>
    <r>
      <rPr>
        <sz val="10"/>
        <rFont val="Calibri"/>
        <family val="2"/>
      </rPr>
      <t xml:space="preserve"> è il costo di costruzione unitario maggiorato </t>
    </r>
    <r>
      <rPr>
        <u val="single"/>
        <sz val="10"/>
        <rFont val="Calibri"/>
        <family val="2"/>
      </rPr>
      <t xml:space="preserve"> </t>
    </r>
  </si>
  <si>
    <r>
      <t xml:space="preserve">P</t>
    </r>
    <r>
      <rPr>
        <sz val="10"/>
        <rFont val="Calibri"/>
        <family val="2"/>
      </rPr>
      <t xml:space="preserve"> è la percentuale in relazione al costo di costruzione unitario maggiorato B (Tab. 4 della Scheda A)</t>
    </r>
  </si>
  <si>
    <t>(In riferimento alle unità immobiliari aventi le caratteristiche delle abitazioni di lusso, così come definite dal DM 2 agosto 1969, o agli edifici provvisti di eliporto, il valore percentuale P è pari al 20%)</t>
  </si>
  <si>
    <t>abitazioni di lusso (SI/NO) =</t>
  </si>
  <si>
    <t>no</t>
  </si>
  <si>
    <t>P =</t>
  </si>
  <si>
    <t>%</t>
  </si>
  <si>
    <r>
      <t xml:space="preserve">SC</t>
    </r>
    <r>
      <rPr>
        <sz val="10"/>
        <rFont val="Calibri"/>
        <family val="2"/>
      </rPr>
      <t xml:space="preserve"> è la superficie complessiva </t>
    </r>
  </si>
  <si>
    <r>
      <t xml:space="preserve"> % riduzione</t>
    </r>
    <r>
      <rPr>
        <sz val="10"/>
        <rFont val="Calibri"/>
        <family val="2"/>
      </rPr>
      <t xml:space="preserve"> è l'eventuale riduzione della QCC per gli immobili </t>
    </r>
    <r>
      <rPr>
        <u val="single"/>
        <sz val="10"/>
        <rFont val="Calibri"/>
        <family val="2"/>
      </rPr>
      <t xml:space="preserve">collocati all’interno del territorio urbanizzato</t>
    </r>
    <r>
      <rPr>
        <sz val="10"/>
        <rFont val="Calibri"/>
        <family val="2"/>
      </rPr>
      <t xml:space="preserve"> relativi a interventi di ristrutturazione urbanistica ed edilizia, addensamento o sostituzione urbana, e per interventi di recupero o riuso di immobili dismessi o in via di dismissione (par. 5.3.12).  Per interventi di </t>
    </r>
    <r>
      <rPr>
        <u val="single"/>
        <sz val="10"/>
        <rFont val="Calibri"/>
        <family val="2"/>
      </rPr>
      <t xml:space="preserve">ristrutturazione edilizia eseguita mediante demolizione e ricostruzione</t>
    </r>
    <r>
      <rPr>
        <sz val="10"/>
        <rFont val="Calibri"/>
        <family val="2"/>
      </rPr>
      <t xml:space="preserve"> la % riduzione è pari al:</t>
    </r>
  </si>
  <si>
    <t>Tabella 4 - Percentuale P in relazione al costo di costruzione unitario maggiorato B</t>
  </si>
  <si>
    <t>Classi di valori imponibili “B” (€/mq)</t>
  </si>
  <si>
    <t>&lt; 500</t>
  </si>
  <si>
    <t>501 - 1.000</t>
  </si>
  <si>
    <t>1.001 - 1.500</t>
  </si>
  <si>
    <t>1.501 - 2.000</t>
  </si>
  <si>
    <t>2.001 - 2.500</t>
  </si>
  <si>
    <t>2.501 - 3.000</t>
  </si>
  <si>
    <t>3.001 - 3.500</t>
  </si>
  <si>
    <t>3.501 - 4.000</t>
  </si>
  <si>
    <t>4.001 - 4.500</t>
  </si>
  <si>
    <t>&gt; 4.501</t>
  </si>
  <si>
    <t>Classe</t>
  </si>
  <si>
    <t>Maggiorazione</t>
  </si>
  <si>
    <r>
      <t xml:space="preserve">SCHEDA B - Calcolo QCC per interventi su edifici esistenti. </t>
    </r>
    <r>
      <rPr>
        <b val="true"/>
        <u val="single"/>
        <sz val="12"/>
        <rFont val="Calibri"/>
        <family val="2"/>
      </rPr>
      <t xml:space="preserve">Categoria funzionale: residenza</t>
    </r>
  </si>
  <si>
    <t>1) Calcolare l’incidenza totale dei lavori da eseguire (i) seguendo la Tabella 5</t>
  </si>
  <si>
    <t>Tabella 5 – Stima dell’incidenza delle opere </t>
  </si>
  <si>
    <t>Incidenza delle singole categorie di lavori da eseguire</t>
  </si>
  <si>
    <t>Stima della incidenza dei lavori (%)</t>
  </si>
  <si>
    <t>Incidenza (i1)</t>
  </si>
  <si>
    <t>Fondazioni</t>
  </si>
  <si>
    <t>Travi-Pilastri</t>
  </si>
  <si>
    <t>Tamponamenti </t>
  </si>
  <si>
    <t>Muri portanti</t>
  </si>
  <si>
    <t>Solai, balconi</t>
  </si>
  <si>
    <t>Tramezzi interni</t>
  </si>
  <si>
    <t>Coperture</t>
  </si>
  <si>
    <t>Incidenza delle opere strutturali (i1) (max 50%)                                                                                                                                                                                            </t>
  </si>
  <si>
    <t> Totale ( i1) =</t>
  </si>
  <si>
    <t>Incidenza delle opere di finitura (i2)                                                                                                                                                                                                                    </t>
  </si>
  <si>
    <t>(i2) = (i1) =</t>
  </si>
  <si>
    <t>                                                                           (i) = (i1) + (i2) =     </t>
  </si>
  <si>
    <t>(Indicare con 1  le ipotesi che ricorrono)</t>
  </si>
  <si>
    <t>2) Calcolare il costo di costruzione convenzionale unitario A (come definito al punto 5.1 della DAL 186/2018) </t>
  </si>
  <si>
    <t>Il valore A tiene conto anche dell'eventuale riduzione applicabile nei primi 5 anni dall'entrata in vigore della DAL per i Comuni aventi "A medio" &gt; 1.050 €/mq</t>
  </si>
  <si>
    <t>3) Calcolare il QCC relativo al costo di costruzione:</t>
  </si>
  <si>
    <t>QCC = A * P * SC * (i) * % riduzione =        </t>
  </si>
  <si>
    <t>=</t>
  </si>
  <si>
    <t>A*P =</t>
  </si>
  <si>
    <r>
      <t xml:space="preserve">Se A*P è minore di 25 €/mq allora A*P è da considerarsi pari a 25 €/mq.                                   </t>
    </r>
    <r>
      <rPr>
        <sz val="10"/>
        <rFont val="Calibri"/>
        <family val="2"/>
      </rPr>
      <t xml:space="preserve"> A*P è</t>
    </r>
  </si>
  <si>
    <r>
      <t xml:space="preserve">A</t>
    </r>
    <r>
      <rPr>
        <sz val="10"/>
        <rFont val="Calibri"/>
        <family val="2"/>
      </rPr>
      <t xml:space="preserve"> è il costo di costruzione convenzionale unitario</t>
    </r>
  </si>
  <si>
    <r>
      <t xml:space="preserve">P</t>
    </r>
    <r>
      <rPr>
        <sz val="10"/>
        <rFont val="Calibri"/>
        <family val="2"/>
      </rPr>
      <t xml:space="preserve"> è la percentuale in relazione al costo di costruzione convenzionale unitario A (Tabella 6)</t>
    </r>
  </si>
  <si>
    <t>In riferimento alle unità immobiliari aventi le caratteristiche delle abitazioni di lusso, così come definite dal DM 2 agosto 1969, o agli edifici provvisti di eliporto, il valore percentuale P è pari al 20%.</t>
  </si>
  <si>
    <t>SU = mq</t>
  </si>
  <si>
    <t>SA = mq</t>
  </si>
  <si>
    <t>SC = </t>
  </si>
  <si>
    <t>mq</t>
  </si>
  <si>
    <r>
      <t xml:space="preserve">(i)</t>
    </r>
    <r>
      <rPr>
        <sz val="10"/>
        <rFont val="Calibri"/>
        <family val="2"/>
      </rPr>
      <t xml:space="preserve"> è l’incidenza totale dei lavori da eseguire </t>
    </r>
  </si>
  <si>
    <r>
      <t xml:space="preserve"> % riduzione</t>
    </r>
    <r>
      <rPr>
        <sz val="10"/>
        <rFont val="Calibri"/>
        <family val="2"/>
      </rPr>
      <t xml:space="preserve"> è l'eventuale riduzione della QCC per gli immobili </t>
    </r>
    <r>
      <rPr>
        <u val="single"/>
        <sz val="10"/>
        <rFont val="Calibri"/>
        <family val="2"/>
      </rPr>
      <t xml:space="preserve">collocati all’interno del territorio urbanizzato</t>
    </r>
    <r>
      <rPr>
        <sz val="10"/>
        <rFont val="Calibri"/>
        <family val="2"/>
      </rPr>
      <t xml:space="preserve"> relativi a interventi di ristrutturazione urbanistica ed edilizia, addensamento o sostituzione urbana, e per interventi di recupero o riuso di immobili dismessi o in via di dismissione (par. 5.3.12). La % riduzione è pari al:</t>
    </r>
  </si>
  <si>
    <t>Tabella 6 - Percentuale P in relazione al costo di costruzione unitario A</t>
  </si>
  <si>
    <t>Classi di valori imponibili “A” (€/mq)</t>
  </si>
  <si>
    <r>
      <t xml:space="preserve">SCHEDA D - Calcolo QCC per interventi di nuova costruzione 
e per interventi di ristrutturazione con demolizione e ricostruzione
</t>
    </r>
    <r>
      <rPr>
        <b val="true"/>
        <u val="single"/>
        <sz val="12"/>
        <rFont val="Calibri"/>
        <family val="2"/>
      </rPr>
      <t xml:space="preserve">Categoria funzionale: commerciali, turistico ricettive, direzionali o fornitrici di servizi, di carattere non artigianale</t>
    </r>
  </si>
  <si>
    <t>1) Calcolare il costo di costruzione convenzionale unitario A (come definito al punto 5.1 della DAL 186/2018) </t>
  </si>
  <si>
    <t>L'intervento è una ristrutturazione edilizia eseguita con demolizione e ricostruzione (SI/NO)</t>
  </si>
  <si>
    <t>2) Calcolare il QCC relativo al costo di costruzione:</t>
  </si>
  <si>
    <t>QCC = A * SC  * ….% * % riduzione =</t>
  </si>
  <si>
    <t>per gli interventi su strutture esistenti destinate ad attività comemrciali, turistico ricettive, direzionali o fornitrici di servizi di carattere non artigianale, la QCC è ridotta al 50% </t>
  </si>
  <si>
    <r>
      <t xml:space="preserve">SC</t>
    </r>
    <r>
      <rPr>
        <sz val="10"/>
        <rFont val="Calibri"/>
        <family val="2"/>
      </rPr>
      <t xml:space="preserve"> è la superficie complessiva</t>
    </r>
  </si>
  <si>
    <t>SC = mq</t>
  </si>
  <si>
    <r>
      <t xml:space="preserve">…%</t>
    </r>
    <r>
      <rPr>
        <sz val="10"/>
        <rFont val="Courier New"/>
        <family val="3"/>
      </rPr>
      <t xml:space="preserve"> </t>
    </r>
    <r>
      <rPr>
        <sz val="10"/>
        <rFont val="Calibri"/>
        <family val="2"/>
      </rPr>
      <t xml:space="preserve">è la percentuale determinata dal Comune (vedi punto 5.5.2 della DAL) oppure si assume uguale a 10%</t>
    </r>
  </si>
  <si>
    <t>% =</t>
  </si>
  <si>
    <r>
      <t xml:space="preserve"> % riduzione</t>
    </r>
    <r>
      <rPr>
        <sz val="10"/>
        <rFont val="Calibri"/>
        <family val="2"/>
      </rPr>
      <t xml:space="preserve"> è l'eventuale riduzione della QCC per gli immobili </t>
    </r>
    <r>
      <rPr>
        <u val="single"/>
        <sz val="10"/>
        <rFont val="Calibri"/>
        <family val="2"/>
      </rPr>
      <t xml:space="preserve">collocati all’interno del territorio urbanizzato</t>
    </r>
    <r>
      <rPr>
        <sz val="10"/>
        <rFont val="Calibri"/>
        <family val="2"/>
      </rPr>
      <t xml:space="preserve"> relativi a interventi di ristrutturazione urbanistica ed edilizia, addensamento o sostituzione urbana, e per interventi di recupero o riuso di immobili dismessi o in via di dismissione (par. 5.3.12). Per interventi di </t>
    </r>
    <r>
      <rPr>
        <u val="single"/>
        <sz val="10"/>
        <rFont val="Calibri"/>
        <family val="2"/>
      </rPr>
      <t xml:space="preserve">ristrutturazione edilizia eseguita mediante demolizione e ricostruzione</t>
    </r>
    <r>
      <rPr>
        <sz val="10"/>
        <rFont val="Calibri"/>
        <family val="2"/>
      </rPr>
      <t xml:space="preserve"> la % riduzione è pari al:</t>
    </r>
  </si>
  <si>
    <r>
      <t xml:space="preserve">SCHEDA D - Calcolo QCC per interventi su edifici esistenti                                 
</t>
    </r>
    <r>
      <rPr>
        <b val="true"/>
        <u val="single"/>
        <sz val="12"/>
        <rFont val="Calibri"/>
        <family val="2"/>
      </rPr>
      <t xml:space="preserve">Categoria funzionale: commerciali, turistico ricettive, direzionali o fornitrici di servizi, di carattere non artigianale</t>
    </r>
  </si>
  <si>
    <t>QCC = A * SC * (i) * 0,5 * ….% * % riduzione =</t>
  </si>
  <si>
    <t>SC =  mq</t>
  </si>
  <si>
    <r>
      <t xml:space="preserve">0,5 </t>
    </r>
    <r>
      <rPr>
        <sz val="10"/>
        <rFont val="Calibri"/>
        <family val="2"/>
      </rPr>
      <t xml:space="preserve">(vedi punto 5.5.4. della DAL) </t>
    </r>
  </si>
  <si>
    <r>
      <t xml:space="preserve">…%</t>
    </r>
    <r>
      <rPr>
        <sz val="10"/>
        <rFont val="Courier New"/>
        <family val="3"/>
      </rPr>
      <t xml:space="preserve"> </t>
    </r>
    <r>
      <rPr>
        <sz val="10"/>
        <rFont val="Calibri"/>
        <family val="2"/>
      </rPr>
      <t xml:space="preserve">è la percentuale determinata dal Comune (vedi punto 5.5.2 della DAL) oppure si assume uguale a 10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</si>
</sst>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,##0.00"/>
    <numFmt numFmtId="168" formatCode="0.000"/>
    <numFmt numFmtId="169" formatCode="0.00"/>
    <numFmt numFmtId="170" formatCode="0%"/>
  </numFmts>
  <fonts count="3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alibri"/>
      <family val="2"/>
    </font>
    <font>
      <b val="true"/>
      <sz val="12"/>
      <name val="Calibri"/>
      <family val="2"/>
    </font>
    <font>
      <b val="true"/>
      <u val="single"/>
      <sz val="12"/>
      <name val="Calibri"/>
      <family val="2"/>
    </font>
    <font>
      <b val="true"/>
      <i val="true"/>
      <sz val="10"/>
      <color rgb="FFFF0000"/>
      <name val="Calibri"/>
      <family val="2"/>
    </font>
    <font>
      <b val="true"/>
      <sz val="11"/>
      <name val="Calibri"/>
      <family val="2"/>
    </font>
    <font>
      <b val="true"/>
      <sz val="10"/>
      <name val="Calibri"/>
      <family val="2"/>
    </font>
    <font>
      <sz val="8"/>
      <name val="Calibri"/>
      <family val="2"/>
    </font>
    <font>
      <sz val="9"/>
      <name val="Calibri"/>
      <family val="2"/>
    </font>
    <font>
      <b val="true"/>
      <sz val="10"/>
      <color rgb="FFFF0000"/>
      <name val="Calibri"/>
      <family val="2"/>
    </font>
    <font>
      <u val="single"/>
      <sz val="10"/>
      <color rgb="FF0000FF"/>
      <name val="Arial"/>
      <family val="2"/>
    </font>
    <font>
      <sz val="12"/>
      <name val="Calibri"/>
      <family val="2"/>
    </font>
    <font>
      <i val="true"/>
      <sz val="10"/>
      <name val="Calibri"/>
      <family val="2"/>
    </font>
    <font>
      <sz val="11"/>
      <name val="Calibri"/>
      <family val="2"/>
    </font>
    <font>
      <b val="true"/>
      <sz val="11"/>
      <color rgb="FFFF0000"/>
      <name val="Calibri"/>
      <family val="2"/>
    </font>
    <font>
      <i val="true"/>
      <sz val="9.5"/>
      <name val="Calibri"/>
      <family val="2"/>
    </font>
    <font>
      <sz val="10"/>
      <color rgb="FFFFFFFF"/>
      <name val="Calibri"/>
      <family val="2"/>
    </font>
    <font>
      <b val="true"/>
      <sz val="11"/>
      <color rgb="FF000000"/>
      <name val="Calibri"/>
      <family val="2"/>
    </font>
    <font>
      <b val="true"/>
      <i val="true"/>
      <sz val="10"/>
      <color rgb="FFFFFFFF"/>
      <name val="Calibri"/>
      <family val="2"/>
    </font>
    <font>
      <u val="single"/>
      <sz val="10"/>
      <name val="Calibri"/>
      <family val="2"/>
    </font>
    <font>
      <b val="true"/>
      <sz val="9"/>
      <name val="Calibri"/>
      <family val="2"/>
    </font>
    <font>
      <sz val="10"/>
      <color rgb="FFFF0000"/>
      <name val="Calibri"/>
      <family val="2"/>
    </font>
    <font>
      <sz val="8"/>
      <color rgb="FFFF0000"/>
      <name val="Calibri"/>
      <family val="2"/>
    </font>
    <font>
      <b val="true"/>
      <i val="true"/>
      <sz val="9"/>
      <color rgb="FF333333"/>
      <name val="Calibri"/>
      <family val="2"/>
    </font>
    <font>
      <b val="true"/>
      <i val="true"/>
      <sz val="10"/>
      <color rgb="FF333333"/>
      <name val="Calibri"/>
      <family val="2"/>
    </font>
    <font>
      <b val="true"/>
      <sz val="10.5"/>
      <name val="Calibri"/>
      <family val="2"/>
    </font>
    <font>
      <b val="true"/>
      <sz val="10"/>
      <color rgb="FF000000"/>
      <name val="Calibri"/>
      <family val="2"/>
    </font>
    <font>
      <i val="true"/>
      <sz val="11"/>
      <name val="Calibri"/>
      <family val="2"/>
    </font>
    <font>
      <b val="true"/>
      <sz val="10"/>
      <name val="Courier New"/>
      <family val="3"/>
    </font>
    <font>
      <sz val="10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false" applyProtection="false"/>
  </cellStyleXfs>
  <cellXfs count="1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7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8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8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8" fillId="3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1" fillId="4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4" fontId="4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top" textRotation="0" wrapText="true" indent="3" shrinkToFit="false"/>
      <protection locked="true" hidden="false"/>
    </xf>
    <xf numFmtId="164" fontId="4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4" fontId="17" fillId="2" borderId="1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8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left" vertical="top" textRotation="0" wrapText="true" indent="3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2" shrinkToFit="false"/>
      <protection locked="true" hidden="false"/>
    </xf>
    <xf numFmtId="164" fontId="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13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  <dxfs count="22">
    <dxf>
      <font>
        <sz val="10"/>
        <color rgb="FFFFFFFF"/>
        <name val="Arial"/>
        <family val="2"/>
      </font>
    </dxf>
    <dxf>
      <font>
        <sz val="10"/>
        <color rgb="FFFFFFFF"/>
        <name val="Arial"/>
        <family val="2"/>
      </font>
    </dxf>
    <dxf>
      <font>
        <sz val="10"/>
        <color rgb="FFFFFFFF"/>
        <name val="Arial"/>
        <family val="2"/>
      </font>
    </dxf>
    <dxf>
      <font>
        <sz val="10"/>
        <color rgb="FFFFFFFF"/>
        <name val="Arial"/>
        <family val="2"/>
      </font>
    </dxf>
    <dxf>
      <font>
        <sz val="10"/>
        <color rgb="FFFFFFFF"/>
        <name val="Arial"/>
        <family val="2"/>
      </font>
    </dxf>
    <dxf>
      <font>
        <sz val="10"/>
        <color rgb="FFFFFFFF"/>
        <name val="Arial"/>
        <family val="2"/>
      </font>
    </dxf>
    <dxf>
      <font>
        <sz val="10"/>
        <color rgb="FFFFFFFF"/>
        <name val="Arial"/>
        <family val="2"/>
      </font>
    </dxf>
    <dxf>
      <font>
        <sz val="10"/>
        <color rgb="FFFFFF00"/>
        <name val="Arial"/>
        <family val="2"/>
      </font>
    </dxf>
    <dxf>
      <font>
        <sz val="10"/>
        <color rgb="FFFFFFFF"/>
        <name val="Arial"/>
        <family val="2"/>
      </font>
    </dxf>
    <dxf>
      <font>
        <sz val="10"/>
        <color rgb="FF000000"/>
        <name val="Arial"/>
        <family val="2"/>
      </font>
    </dxf>
    <dxf>
      <font>
        <sz val="10"/>
        <color rgb="FFFFFFFF"/>
        <name val="Arial"/>
        <family val="2"/>
      </font>
    </dxf>
    <dxf>
      <font>
        <sz val="10"/>
        <color rgb="FFFFFFFF"/>
        <name val="Arial"/>
        <family val="2"/>
      </font>
    </dxf>
    <dxf>
      <font>
        <sz val="10"/>
        <color rgb="FFFFFFFF"/>
        <name val="Arial"/>
        <family val="2"/>
      </font>
    </dxf>
    <dxf>
      <font>
        <sz val="10"/>
        <color rgb="FFFFFFFF"/>
        <name val="Arial"/>
        <family val="2"/>
      </font>
    </dxf>
    <dxf>
      <font>
        <sz val="10"/>
        <color rgb="FF000000"/>
        <name val="Arial"/>
        <family val="2"/>
      </font>
    </dxf>
    <dxf>
      <font>
        <sz val="10"/>
        <color rgb="FFFFFFFF"/>
        <name val="Arial"/>
        <family val="2"/>
      </font>
    </dxf>
    <dxf>
      <font>
        <sz val="10"/>
        <color rgb="FF000000"/>
        <name val="Arial"/>
        <family val="2"/>
      </font>
    </dxf>
    <dxf>
      <font>
        <sz val="10"/>
        <color rgb="FFFF0000"/>
        <name val="Arial"/>
        <family val="2"/>
      </font>
    </dxf>
    <dxf>
      <font>
        <sz val="10"/>
        <color rgb="FFFFFFFF"/>
        <name val="Arial"/>
        <family val="2"/>
      </font>
    </dxf>
    <dxf>
      <font>
        <sz val="10"/>
        <color rgb="FF000000"/>
        <name val="Arial"/>
        <family val="2"/>
      </font>
    </dxf>
    <dxf>
      <font>
        <sz val="10"/>
        <color rgb="FFFFFFFF"/>
        <name val="Arial"/>
        <family val="2"/>
      </font>
    </dxf>
    <dxf>
      <font>
        <sz val="10"/>
        <color rgb="FF000000"/>
        <name val="Arial"/>
        <family val="2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90360</xdr:colOff>
      <xdr:row>51</xdr:row>
      <xdr:rowOff>115200</xdr:rowOff>
    </xdr:from>
    <xdr:to>
      <xdr:col>3</xdr:col>
      <xdr:colOff>473040</xdr:colOff>
      <xdr:row>51</xdr:row>
      <xdr:rowOff>117360</xdr:rowOff>
    </xdr:to>
    <xdr:cxnSp>
      <xdr:nvCxnSpPr>
        <xdr:cNvPr id="0" name="Line 1"/>
        <xdr:cNvCxnSpPr/>
        <xdr:nvPr/>
      </xdr:nvCxnSpPr>
      <xdr:spPr>
        <a:xfrm>
          <a:off x="3818880" y="11123280"/>
          <a:ext cx="383040" cy="2520"/>
        </a:xfrm>
        <a:prstGeom prst="straightConnector1">
          <a:avLst/>
        </a:prstGeom>
        <a:ln w="9360">
          <a:solidFill>
            <a:srgbClr val="000000"/>
          </a:solidFill>
          <a:miter/>
          <a:tailEnd len="med" type="stealth" w="med"/>
        </a:ln>
      </xdr:spPr>
    </xdr:cxnSp>
    <xdr:clientData/>
  </xdr:twoCellAnchor>
  <xdr:twoCellAnchor editAs="oneCell">
    <xdr:from>
      <xdr:col>3</xdr:col>
      <xdr:colOff>90360</xdr:colOff>
      <xdr:row>46</xdr:row>
      <xdr:rowOff>154800</xdr:rowOff>
    </xdr:from>
    <xdr:to>
      <xdr:col>3</xdr:col>
      <xdr:colOff>473040</xdr:colOff>
      <xdr:row>46</xdr:row>
      <xdr:rowOff>156240</xdr:rowOff>
    </xdr:to>
    <xdr:cxnSp>
      <xdr:nvCxnSpPr>
        <xdr:cNvPr id="1" name="Line 1"/>
        <xdr:cNvCxnSpPr/>
        <xdr:nvPr/>
      </xdr:nvCxnSpPr>
      <xdr:spPr>
        <a:xfrm>
          <a:off x="3818880" y="9857880"/>
          <a:ext cx="383040" cy="1800"/>
        </a:xfrm>
        <a:prstGeom prst="straightConnector1">
          <a:avLst/>
        </a:prstGeom>
        <a:ln w="9360">
          <a:solidFill>
            <a:srgbClr val="000000"/>
          </a:solidFill>
          <a:miter/>
          <a:tailEnd len="med" type="stealth" w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210240</xdr:colOff>
      <xdr:row>27</xdr:row>
      <xdr:rowOff>157320</xdr:rowOff>
    </xdr:from>
    <xdr:to>
      <xdr:col>4</xdr:col>
      <xdr:colOff>84240</xdr:colOff>
      <xdr:row>27</xdr:row>
      <xdr:rowOff>158760</xdr:rowOff>
    </xdr:to>
    <xdr:cxnSp>
      <xdr:nvCxnSpPr>
        <xdr:cNvPr id="2" name="Line 1"/>
        <xdr:cNvCxnSpPr/>
        <xdr:nvPr/>
      </xdr:nvCxnSpPr>
      <xdr:spPr>
        <a:xfrm>
          <a:off x="3388320" y="6954840"/>
          <a:ext cx="386640" cy="1800"/>
        </a:xfrm>
        <a:prstGeom prst="straightConnector1">
          <a:avLst/>
        </a:prstGeom>
        <a:ln w="9360">
          <a:solidFill>
            <a:srgbClr val="000000"/>
          </a:solidFill>
          <a:miter/>
          <a:tailEnd len="med" type="stealth" w="med"/>
        </a:ln>
      </xdr:spPr>
    </xdr:cxnSp>
    <xdr:clientData/>
  </xdr:twoCellAnchor>
  <xdr:twoCellAnchor editAs="oneCell">
    <xdr:from>
      <xdr:col>5</xdr:col>
      <xdr:colOff>351360</xdr:colOff>
      <xdr:row>22</xdr:row>
      <xdr:rowOff>146160</xdr:rowOff>
    </xdr:from>
    <xdr:to>
      <xdr:col>6</xdr:col>
      <xdr:colOff>225360</xdr:colOff>
      <xdr:row>22</xdr:row>
      <xdr:rowOff>146880</xdr:rowOff>
    </xdr:to>
    <xdr:cxnSp>
      <xdr:nvCxnSpPr>
        <xdr:cNvPr id="3" name="Line 1"/>
        <xdr:cNvCxnSpPr/>
        <xdr:nvPr/>
      </xdr:nvCxnSpPr>
      <xdr:spPr>
        <a:xfrm>
          <a:off x="4554360" y="5667480"/>
          <a:ext cx="386640" cy="1080"/>
        </a:xfrm>
        <a:prstGeom prst="straightConnector1">
          <a:avLst/>
        </a:prstGeom>
        <a:ln w="9360">
          <a:solidFill>
            <a:srgbClr val="000000"/>
          </a:solidFill>
          <a:miter/>
          <a:tailEnd len="med" type="stealth" w="med"/>
        </a:ln>
      </xdr:spPr>
    </xdr:cxn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true"/>
  </sheetPr>
  <dimension ref="A1:J81"/>
  <sheetViews>
    <sheetView windowProtection="false" showFormulas="false" showGridLines="false" showRowColHeaders="true" showZeros="true" rightToLeft="false" tabSelected="false" showOutlineSymbols="true" defaultGridColor="false" view="normal" topLeftCell="A16" colorId="8" zoomScale="115" zoomScaleNormal="115" zoomScalePageLayoutView="100" workbookViewId="0">
      <selection pane="topLeft" activeCell="F54" activeCellId="0" sqref="F54"/>
    </sheetView>
  </sheetViews>
  <sheetFormatPr defaultRowHeight="13"/>
  <cols>
    <col collapsed="false" hidden="false" max="1" min="1" style="1" width="18.5204081632653"/>
    <col collapsed="false" hidden="false" max="2" min="2" style="1" width="16.5255102040816"/>
    <col collapsed="false" hidden="false" max="3" min="3" style="1" width="17.8010204081633"/>
    <col collapsed="false" hidden="false" max="4" min="4" style="1" width="18.4285714285714"/>
    <col collapsed="false" hidden="false" max="5" min="5" style="1" width="18.1632653061224"/>
    <col collapsed="false" hidden="false" max="6" min="6" style="1" width="18.25"/>
    <col collapsed="false" hidden="false" max="7" min="7" style="1" width="9.16836734693878"/>
    <col collapsed="false" hidden="false" max="8" min="8" style="1" width="16.8010204081633"/>
    <col collapsed="false" hidden="false" max="257" min="9" style="1" width="9.16836734693878"/>
    <col collapsed="false" hidden="false" max="1025" min="258" style="0" width="9.16836734693878"/>
  </cols>
  <sheetData>
    <row r="1" customFormat="false" ht="4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</row>
    <row r="2" customFormat="false" ht="23.25" hidden="false" customHeight="true" outlineLevel="0" collapsed="false">
      <c r="A2" s="4" t="s">
        <v>1</v>
      </c>
      <c r="B2" s="5"/>
      <c r="C2" s="5"/>
      <c r="D2" s="5"/>
      <c r="E2" s="5"/>
      <c r="F2" s="5"/>
      <c r="G2" s="5"/>
    </row>
    <row r="3" customFormat="false" ht="20.25" hidden="false" customHeight="true" outlineLevel="0" collapsed="false">
      <c r="A3" s="6" t="s">
        <v>2</v>
      </c>
      <c r="B3" s="5"/>
      <c r="C3" s="5"/>
      <c r="D3" s="5"/>
      <c r="E3" s="5"/>
      <c r="F3" s="5"/>
      <c r="G3" s="5"/>
    </row>
    <row r="4" s="8" customFormat="true" ht="23.25" hidden="false" customHeight="true" outlineLevel="0" collapsed="false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5"/>
    </row>
    <row r="5" s="8" customFormat="true" ht="13" hidden="false" customHeight="false" outlineLevel="0" collapsed="false">
      <c r="A5" s="9" t="s">
        <v>9</v>
      </c>
      <c r="B5" s="9" t="s">
        <v>10</v>
      </c>
      <c r="C5" s="9" t="s">
        <v>9</v>
      </c>
      <c r="D5" s="9" t="s">
        <v>11</v>
      </c>
      <c r="E5" s="9"/>
      <c r="F5" s="9" t="s">
        <v>12</v>
      </c>
      <c r="G5" s="5"/>
    </row>
    <row r="6" s="11" customFormat="true" ht="13" hidden="false" customHeight="false" outlineLevel="0" collapsed="false">
      <c r="A6" s="10" t="s">
        <v>13</v>
      </c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5"/>
    </row>
    <row r="7" s="8" customFormat="true" ht="16" hidden="false" customHeight="true" outlineLevel="0" collapsed="false">
      <c r="A7" s="12" t="s">
        <v>19</v>
      </c>
      <c r="B7" s="13"/>
      <c r="C7" s="14"/>
      <c r="D7" s="15" t="e">
        <f aca="false">C7/C12</f>
        <v>#DIV/0!</v>
      </c>
      <c r="E7" s="16" t="n">
        <v>0</v>
      </c>
      <c r="F7" s="15" t="e">
        <f aca="false">D7*E7</f>
        <v>#DIV/0!</v>
      </c>
      <c r="G7" s="5"/>
      <c r="I7" s="1"/>
    </row>
    <row r="8" s="8" customFormat="true" ht="16" hidden="false" customHeight="true" outlineLevel="0" collapsed="false">
      <c r="A8" s="12" t="s">
        <v>20</v>
      </c>
      <c r="B8" s="13"/>
      <c r="C8" s="14"/>
      <c r="D8" s="15" t="e">
        <f aca="false">C8/C12</f>
        <v>#DIV/0!</v>
      </c>
      <c r="E8" s="16" t="n">
        <v>5</v>
      </c>
      <c r="F8" s="15" t="e">
        <f aca="false">D8*E8</f>
        <v>#DIV/0!</v>
      </c>
      <c r="G8" s="5"/>
      <c r="I8" s="1"/>
    </row>
    <row r="9" s="8" customFormat="true" ht="16" hidden="false" customHeight="true" outlineLevel="0" collapsed="false">
      <c r="A9" s="12" t="s">
        <v>21</v>
      </c>
      <c r="B9" s="13"/>
      <c r="C9" s="14"/>
      <c r="D9" s="15" t="e">
        <f aca="false">C9/C12</f>
        <v>#DIV/0!</v>
      </c>
      <c r="E9" s="16" t="n">
        <v>15</v>
      </c>
      <c r="F9" s="15" t="e">
        <f aca="false">D9*E9</f>
        <v>#DIV/0!</v>
      </c>
      <c r="G9" s="5"/>
      <c r="I9" s="1"/>
    </row>
    <row r="10" s="8" customFormat="true" ht="16" hidden="false" customHeight="true" outlineLevel="0" collapsed="false">
      <c r="A10" s="12" t="s">
        <v>22</v>
      </c>
      <c r="B10" s="13"/>
      <c r="C10" s="14"/>
      <c r="D10" s="15" t="e">
        <f aca="false">C10/C12</f>
        <v>#DIV/0!</v>
      </c>
      <c r="E10" s="16" t="n">
        <v>30</v>
      </c>
      <c r="F10" s="15" t="e">
        <f aca="false">D10*E10</f>
        <v>#DIV/0!</v>
      </c>
      <c r="G10" s="5"/>
      <c r="I10" s="1"/>
    </row>
    <row r="11" s="8" customFormat="true" ht="16" hidden="false" customHeight="true" outlineLevel="0" collapsed="false">
      <c r="A11" s="12" t="s">
        <v>23</v>
      </c>
      <c r="B11" s="13"/>
      <c r="C11" s="14"/>
      <c r="D11" s="17" t="e">
        <f aca="false">C11/C12</f>
        <v>#DIV/0!</v>
      </c>
      <c r="E11" s="16" t="n">
        <v>50</v>
      </c>
      <c r="F11" s="18" t="e">
        <f aca="false">D11*E11</f>
        <v>#DIV/0!</v>
      </c>
      <c r="G11" s="5"/>
      <c r="I11" s="1"/>
    </row>
    <row r="12" s="8" customFormat="true" ht="16" hidden="false" customHeight="true" outlineLevel="0" collapsed="false">
      <c r="A12" s="5"/>
      <c r="B12" s="19" t="s">
        <v>24</v>
      </c>
      <c r="C12" s="20" t="n">
        <f aca="false">SUM(C7:C11)</f>
        <v>0</v>
      </c>
      <c r="D12" s="5"/>
      <c r="E12" s="5"/>
      <c r="F12" s="21" t="s">
        <v>25</v>
      </c>
      <c r="G12" s="22" t="str">
        <f aca="false">IF(ISERROR(F7+F8+F9+F10+F11),"0",F7+F8+F9+F10+F11)</f>
        <v>0</v>
      </c>
      <c r="H12" s="23"/>
      <c r="I12" s="1"/>
    </row>
    <row r="13" customFormat="false" ht="20.25" hidden="false" customHeight="true" outlineLevel="0" collapsed="false">
      <c r="A13" s="6" t="s">
        <v>26</v>
      </c>
      <c r="B13" s="5"/>
      <c r="C13" s="5"/>
      <c r="D13" s="5"/>
      <c r="E13" s="5"/>
      <c r="F13" s="5"/>
    </row>
    <row r="14" s="8" customFormat="true" ht="13" hidden="false" customHeight="true" outlineLevel="0" collapsed="false">
      <c r="A14" s="24" t="s">
        <v>27</v>
      </c>
      <c r="B14" s="25" t="n">
        <f aca="false">C12</f>
        <v>0</v>
      </c>
      <c r="C14" s="26" t="s">
        <v>28</v>
      </c>
      <c r="D14" s="26"/>
      <c r="E14" s="26" t="s">
        <v>29</v>
      </c>
      <c r="F14" s="27" t="s">
        <v>30</v>
      </c>
      <c r="G14" s="5"/>
      <c r="I14" s="1"/>
    </row>
    <row r="15" s="8" customFormat="true" ht="16.5" hidden="false" customHeight="true" outlineLevel="0" collapsed="false">
      <c r="A15" s="24" t="s">
        <v>31</v>
      </c>
      <c r="B15" s="14" t="n">
        <v>0</v>
      </c>
      <c r="C15" s="26"/>
      <c r="D15" s="26"/>
      <c r="E15" s="26"/>
      <c r="F15" s="27" t="s">
        <v>30</v>
      </c>
      <c r="G15" s="5"/>
      <c r="I15" s="1"/>
      <c r="J15" s="28"/>
    </row>
    <row r="16" s="8" customFormat="true" ht="13" hidden="false" customHeight="false" outlineLevel="0" collapsed="false">
      <c r="A16" s="24" t="s">
        <v>32</v>
      </c>
      <c r="B16" s="29" t="n">
        <f aca="false">B14+B15*0.6</f>
        <v>0</v>
      </c>
      <c r="C16" s="26"/>
      <c r="D16" s="26"/>
      <c r="E16" s="26"/>
      <c r="F16" s="27"/>
      <c r="G16" s="5"/>
      <c r="I16" s="1"/>
      <c r="J16" s="28"/>
    </row>
    <row r="17" customFormat="false" ht="13" hidden="false" customHeight="true" outlineLevel="0" collapsed="false">
      <c r="A17" s="30" t="s">
        <v>33</v>
      </c>
      <c r="B17" s="22" t="n">
        <f aca="false">(IF(B14=0,B14,B15/B14*100))</f>
        <v>0</v>
      </c>
      <c r="C17" s="12" t="s">
        <v>34</v>
      </c>
      <c r="D17" s="12"/>
      <c r="E17" s="31" t="str">
        <f aca="false">IF(OR(B15&lt;=B14*0.5,B14=0),"1","0")</f>
        <v>1</v>
      </c>
      <c r="F17" s="16" t="n">
        <v>0</v>
      </c>
      <c r="G17" s="5"/>
      <c r="H17" s="8"/>
      <c r="J17" s="28"/>
    </row>
    <row r="18" customFormat="false" ht="13" hidden="false" customHeight="true" outlineLevel="0" collapsed="false">
      <c r="A18" s="32"/>
      <c r="C18" s="12" t="s">
        <v>35</v>
      </c>
      <c r="D18" s="12"/>
      <c r="E18" s="31" t="str">
        <f aca="false">IF(AND(B15&gt;B14*0.500001,B15&lt;=B14*0.75),"1","0")</f>
        <v>0</v>
      </c>
      <c r="F18" s="16" t="n">
        <v>10</v>
      </c>
      <c r="G18" s="5"/>
      <c r="H18" s="8"/>
      <c r="J18" s="28"/>
    </row>
    <row r="19" customFormat="false" ht="13" hidden="false" customHeight="true" outlineLevel="0" collapsed="false">
      <c r="A19" s="5"/>
      <c r="B19" s="33"/>
      <c r="C19" s="12" t="s">
        <v>36</v>
      </c>
      <c r="D19" s="12"/>
      <c r="E19" s="31" t="str">
        <f aca="false">IF(AND(B15&gt;B14*0.7500001,B15&lt;=B14),"1","0")</f>
        <v>0</v>
      </c>
      <c r="F19" s="16" t="n">
        <v>20</v>
      </c>
      <c r="G19" s="5"/>
      <c r="H19" s="8"/>
      <c r="J19" s="28"/>
    </row>
    <row r="20" customFormat="false" ht="13" hidden="false" customHeight="true" outlineLevel="0" collapsed="false">
      <c r="A20" s="5"/>
      <c r="B20" s="33"/>
      <c r="C20" s="12" t="s">
        <v>37</v>
      </c>
      <c r="D20" s="12"/>
      <c r="E20" s="31" t="str">
        <f aca="false">IF(B17&gt;100.000001,"1","0")</f>
        <v>0</v>
      </c>
      <c r="F20" s="34" t="n">
        <v>30</v>
      </c>
      <c r="G20" s="35" t="n">
        <f aca="false">E17*F17+E18*F18+E19*F19+E20*F20</f>
        <v>0</v>
      </c>
      <c r="H20" s="8"/>
      <c r="J20" s="28"/>
    </row>
    <row r="21" customFormat="false" ht="13" hidden="false" customHeight="false" outlineLevel="0" collapsed="false">
      <c r="A21" s="5"/>
      <c r="B21" s="5"/>
      <c r="C21" s="5"/>
      <c r="D21" s="5"/>
      <c r="E21" s="5"/>
      <c r="F21" s="5"/>
      <c r="G21" s="5"/>
      <c r="H21" s="8"/>
      <c r="J21" s="28"/>
    </row>
    <row r="22" customFormat="false" ht="15.5" hidden="false" customHeight="false" outlineLevel="0" collapsed="false">
      <c r="A22" s="4" t="s">
        <v>38</v>
      </c>
      <c r="B22" s="5"/>
      <c r="C22" s="5"/>
      <c r="D22" s="5"/>
      <c r="E22" s="36"/>
      <c r="F22" s="5"/>
      <c r="G22" s="5"/>
      <c r="J22" s="37"/>
    </row>
    <row r="23" customFormat="false" ht="20.25" hidden="false" customHeight="true" outlineLevel="0" collapsed="false">
      <c r="A23" s="6" t="s">
        <v>39</v>
      </c>
      <c r="B23" s="5"/>
      <c r="C23" s="5"/>
      <c r="D23" s="5"/>
      <c r="E23" s="5"/>
      <c r="F23" s="5"/>
      <c r="G23" s="5"/>
    </row>
    <row r="24" s="11" customFormat="true" ht="19.5" hidden="false" customHeight="true" outlineLevel="0" collapsed="false">
      <c r="A24" s="38" t="s">
        <v>40</v>
      </c>
      <c r="B24" s="39" t="n">
        <f aca="false">G20+G12</f>
        <v>0</v>
      </c>
      <c r="C24" s="40" t="s">
        <v>41</v>
      </c>
      <c r="D24" s="41" t="str">
        <f aca="false">ROMAN(G70)</f>
        <v>I</v>
      </c>
      <c r="E24" s="40" t="s">
        <v>42</v>
      </c>
      <c r="F24" s="42" t="n">
        <f aca="false">D71*C71+D72*C72+D73*C73+D74*C74+D75*C75+D76*C76+D77*C77+D78*C78+D79*C79+D80*C80+D81*C81</f>
        <v>0</v>
      </c>
      <c r="G24" s="5"/>
      <c r="J24" s="43"/>
    </row>
    <row r="25" customFormat="false" ht="13.5" hidden="false" customHeight="true" outlineLevel="0" collapsed="false">
      <c r="A25" s="44"/>
      <c r="B25" s="5"/>
      <c r="C25" s="5"/>
      <c r="D25" s="5"/>
      <c r="E25" s="5"/>
      <c r="F25" s="5"/>
      <c r="G25" s="5"/>
      <c r="J25" s="37"/>
    </row>
    <row r="26" customFormat="false" ht="22.5" hidden="false" customHeight="true" outlineLevel="0" collapsed="false">
      <c r="A26" s="45" t="s">
        <v>43</v>
      </c>
      <c r="B26" s="45" t="s">
        <v>44</v>
      </c>
      <c r="C26" s="45" t="s">
        <v>43</v>
      </c>
      <c r="D26" s="45" t="s">
        <v>44</v>
      </c>
      <c r="E26" s="5"/>
    </row>
    <row r="27" customFormat="false" ht="13" hidden="false" customHeight="false" outlineLevel="0" collapsed="false">
      <c r="A27" s="46" t="s">
        <v>45</v>
      </c>
      <c r="B27" s="47" t="s">
        <v>46</v>
      </c>
      <c r="C27" s="46" t="s">
        <v>47</v>
      </c>
      <c r="D27" s="47" t="s">
        <v>48</v>
      </c>
      <c r="E27" s="5"/>
    </row>
    <row r="28" customFormat="false" ht="14.65" hidden="false" customHeight="false" outlineLevel="0" collapsed="false">
      <c r="A28" s="46" t="s">
        <v>49</v>
      </c>
      <c r="B28" s="47" t="s">
        <v>50</v>
      </c>
      <c r="C28" s="46" t="s">
        <v>51</v>
      </c>
      <c r="D28" s="47" t="s">
        <v>52</v>
      </c>
      <c r="E28" s="5"/>
    </row>
    <row r="29" customFormat="false" ht="13" hidden="false" customHeight="false" outlineLevel="0" collapsed="false">
      <c r="A29" s="46" t="s">
        <v>53</v>
      </c>
      <c r="B29" s="47" t="s">
        <v>54</v>
      </c>
      <c r="C29" s="46" t="s">
        <v>55</v>
      </c>
      <c r="D29" s="47" t="s">
        <v>56</v>
      </c>
      <c r="E29" s="5"/>
    </row>
    <row r="30" customFormat="false" ht="13" hidden="false" customHeight="false" outlineLevel="0" collapsed="false">
      <c r="A30" s="46" t="s">
        <v>57</v>
      </c>
      <c r="B30" s="47" t="s">
        <v>58</v>
      </c>
      <c r="C30" s="46" t="s">
        <v>59</v>
      </c>
      <c r="D30" s="47" t="s">
        <v>60</v>
      </c>
      <c r="E30" s="5"/>
    </row>
    <row r="31" customFormat="false" ht="14.65" hidden="false" customHeight="false" outlineLevel="0" collapsed="false">
      <c r="A31" s="46" t="s">
        <v>61</v>
      </c>
      <c r="B31" s="47" t="s">
        <v>62</v>
      </c>
      <c r="C31" s="46" t="s">
        <v>63</v>
      </c>
      <c r="D31" s="47" t="s">
        <v>64</v>
      </c>
      <c r="E31" s="5"/>
    </row>
    <row r="32" customFormat="false" ht="13" hidden="false" customHeight="false" outlineLevel="0" collapsed="false">
      <c r="A32" s="46" t="s">
        <v>65</v>
      </c>
      <c r="B32" s="47" t="s">
        <v>66</v>
      </c>
      <c r="C32" s="48"/>
      <c r="D32" s="48"/>
      <c r="E32" s="49"/>
      <c r="F32" s="5"/>
    </row>
    <row r="33" customFormat="false" ht="15.5" hidden="false" customHeight="false" outlineLevel="0" collapsed="false">
      <c r="A33" s="50"/>
      <c r="B33" s="5"/>
      <c r="C33" s="5"/>
      <c r="D33" s="5"/>
      <c r="E33" s="5"/>
      <c r="F33" s="5"/>
      <c r="G33" s="5"/>
      <c r="J33" s="37"/>
    </row>
    <row r="34" customFormat="false" ht="15.5" hidden="false" customHeight="false" outlineLevel="0" collapsed="false">
      <c r="A34" s="4" t="s">
        <v>67</v>
      </c>
      <c r="B34" s="5"/>
      <c r="C34" s="5"/>
      <c r="D34" s="5"/>
      <c r="E34" s="5"/>
      <c r="F34" s="5"/>
      <c r="G34" s="5"/>
      <c r="J34" s="37"/>
    </row>
    <row r="35" customFormat="false" ht="21.75" hidden="false" customHeight="true" outlineLevel="0" collapsed="false">
      <c r="A35" s="51" t="s">
        <v>68</v>
      </c>
      <c r="B35" s="52"/>
      <c r="C35" s="53" t="s">
        <v>69</v>
      </c>
      <c r="E35" s="5"/>
      <c r="F35" s="5"/>
      <c r="G35" s="5"/>
    </row>
    <row r="36" customFormat="false" ht="29.25" hidden="false" customHeight="true" outlineLevel="0" collapsed="false">
      <c r="A36" s="54"/>
      <c r="B36" s="54"/>
      <c r="C36" s="54"/>
      <c r="D36" s="54"/>
      <c r="E36" s="54"/>
      <c r="F36" s="54"/>
      <c r="G36" s="54"/>
    </row>
    <row r="37" customFormat="false" ht="15.75" hidden="false" customHeight="true" outlineLevel="0" collapsed="false">
      <c r="A37" s="6"/>
      <c r="B37" s="5"/>
      <c r="C37" s="5"/>
      <c r="D37" s="5"/>
      <c r="F37" s="5"/>
      <c r="G37" s="5"/>
    </row>
    <row r="38" customFormat="false" ht="14.5" hidden="false" customHeight="false" outlineLevel="0" collapsed="false">
      <c r="A38" s="4" t="s">
        <v>70</v>
      </c>
      <c r="B38" s="5"/>
      <c r="C38" s="5"/>
      <c r="D38" s="5"/>
      <c r="E38" s="5"/>
      <c r="F38" s="5"/>
      <c r="G38" s="5"/>
    </row>
    <row r="39" customFormat="false" ht="13" hidden="false" customHeight="false" outlineLevel="0" collapsed="false">
      <c r="A39" s="6"/>
      <c r="B39" s="5"/>
      <c r="C39" s="5"/>
      <c r="G39" s="5"/>
    </row>
    <row r="40" customFormat="false" ht="14.5" hidden="false" customHeight="false" outlineLevel="0" collapsed="false">
      <c r="B40" s="55" t="s">
        <v>71</v>
      </c>
      <c r="C40" s="56" t="n">
        <f aca="false">B35*(100+F24)/100</f>
        <v>0</v>
      </c>
      <c r="D40" s="53" t="s">
        <v>69</v>
      </c>
      <c r="F40" s="5"/>
      <c r="G40" s="5"/>
    </row>
    <row r="41" customFormat="false" ht="13" hidden="false" customHeight="false" outlineLevel="0" collapsed="false">
      <c r="A41" s="50" t="s">
        <v>72</v>
      </c>
      <c r="B41" s="5"/>
      <c r="C41" s="5"/>
      <c r="D41" s="57"/>
      <c r="E41" s="5"/>
      <c r="F41" s="58"/>
      <c r="G41" s="5"/>
    </row>
    <row r="42" customFormat="false" ht="13" hidden="false" customHeight="false" outlineLevel="0" collapsed="false">
      <c r="A42" s="59" t="s">
        <v>73</v>
      </c>
      <c r="B42" s="5"/>
      <c r="C42" s="5"/>
      <c r="D42" s="5"/>
      <c r="E42" s="5"/>
      <c r="G42" s="5"/>
    </row>
    <row r="43" customFormat="false" ht="13" hidden="false" customHeight="false" outlineLevel="0" collapsed="false">
      <c r="A43" s="59" t="s">
        <v>74</v>
      </c>
      <c r="B43" s="5"/>
      <c r="C43" s="5"/>
      <c r="D43" s="5"/>
      <c r="E43" s="5"/>
      <c r="F43" s="5"/>
      <c r="G43" s="5"/>
    </row>
    <row r="44" customFormat="false" ht="19.5" hidden="false" customHeight="true" outlineLevel="0" collapsed="false">
      <c r="A44" s="5"/>
      <c r="B44" s="5"/>
      <c r="C44" s="5"/>
      <c r="D44" s="5"/>
      <c r="E44" s="5"/>
      <c r="F44" s="5"/>
      <c r="G44" s="5"/>
    </row>
    <row r="45" customFormat="false" ht="14.5" hidden="false" customHeight="false" outlineLevel="0" collapsed="false">
      <c r="A45" s="60" t="s">
        <v>75</v>
      </c>
      <c r="B45" s="61"/>
      <c r="C45" s="61"/>
      <c r="D45" s="61"/>
      <c r="E45" s="62"/>
      <c r="F45" s="62"/>
      <c r="G45" s="63"/>
    </row>
    <row r="46" customFormat="false" ht="20.25" hidden="false" customHeight="true" outlineLevel="0" collapsed="false">
      <c r="A46" s="64"/>
      <c r="B46" s="65" t="s">
        <v>76</v>
      </c>
      <c r="C46" s="66" t="n">
        <f aca="false">G47*B16*(1-F54/100)</f>
        <v>0</v>
      </c>
      <c r="D46" s="67" t="s">
        <v>77</v>
      </c>
      <c r="E46" s="68"/>
      <c r="F46" s="69" t="s">
        <v>78</v>
      </c>
      <c r="G46" s="70" t="n">
        <f aca="false">C40*E52/100</f>
        <v>0</v>
      </c>
    </row>
    <row r="47" s="5" customFormat="true" ht="20.25" hidden="false" customHeight="true" outlineLevel="0" collapsed="false">
      <c r="A47" s="71" t="s">
        <v>79</v>
      </c>
      <c r="E47" s="72" t="str">
        <f aca="false">IF(G46&gt;25,"&gt; 25€/mq, pertanto:","&lt; 25€/mq, pertanto:")</f>
        <v>&lt; 25€/mq, pertanto:</v>
      </c>
      <c r="F47" s="73" t="s">
        <v>80</v>
      </c>
      <c r="G47" s="74" t="str">
        <f aca="false">IF(G46&lt;25,"25",G46)</f>
        <v>25</v>
      </c>
      <c r="I47" s="1"/>
    </row>
    <row r="48" customFormat="false" ht="22.5" hidden="false" customHeight="true" outlineLevel="0" collapsed="false">
      <c r="A48" s="75" t="s">
        <v>72</v>
      </c>
      <c r="G48" s="76"/>
    </row>
    <row r="49" customFormat="false" ht="15.75" hidden="false" customHeight="true" outlineLevel="0" collapsed="false">
      <c r="A49" s="77" t="s">
        <v>81</v>
      </c>
      <c r="G49" s="78"/>
    </row>
    <row r="50" customFormat="false" ht="15.75" hidden="false" customHeight="true" outlineLevel="0" collapsed="false">
      <c r="A50" s="77" t="s">
        <v>82</v>
      </c>
      <c r="G50" s="79"/>
    </row>
    <row r="51" customFormat="false" ht="28.5" hidden="false" customHeight="true" outlineLevel="0" collapsed="false">
      <c r="A51" s="80" t="s">
        <v>83</v>
      </c>
      <c r="B51" s="80"/>
      <c r="C51" s="80"/>
      <c r="D51" s="80"/>
      <c r="E51" s="80"/>
      <c r="F51" s="80"/>
      <c r="G51" s="79"/>
    </row>
    <row r="52" customFormat="false" ht="19.5" hidden="false" customHeight="true" outlineLevel="0" collapsed="false">
      <c r="A52" s="81"/>
      <c r="B52" s="73" t="s">
        <v>84</v>
      </c>
      <c r="C52" s="82" t="s">
        <v>85</v>
      </c>
      <c r="D52" s="73" t="s">
        <v>86</v>
      </c>
      <c r="E52" s="83" t="n">
        <f aca="false">IF(C52="SI",20,IF(C52="NO",G68))</f>
        <v>5</v>
      </c>
      <c r="F52" s="1" t="s">
        <v>87</v>
      </c>
      <c r="G52" s="78"/>
    </row>
    <row r="53" customFormat="false" ht="19.5" hidden="false" customHeight="true" outlineLevel="0" collapsed="false">
      <c r="A53" s="77" t="s">
        <v>88</v>
      </c>
      <c r="B53" s="73"/>
      <c r="C53" s="73"/>
      <c r="D53" s="73"/>
      <c r="E53" s="84"/>
      <c r="G53" s="78"/>
    </row>
    <row r="54" customFormat="false" ht="51.75" hidden="false" customHeight="true" outlineLevel="0" collapsed="false">
      <c r="A54" s="85" t="s">
        <v>89</v>
      </c>
      <c r="B54" s="85"/>
      <c r="C54" s="85"/>
      <c r="D54" s="85"/>
      <c r="E54" s="85"/>
      <c r="F54" s="86" t="n">
        <v>0</v>
      </c>
      <c r="G54" s="87" t="s">
        <v>87</v>
      </c>
    </row>
    <row r="55" customFormat="false" ht="18.75" hidden="false" customHeight="true" outlineLevel="0" collapsed="false">
      <c r="A55" s="54"/>
      <c r="B55" s="54"/>
      <c r="C55" s="54"/>
      <c r="D55" s="54"/>
      <c r="E55" s="54"/>
      <c r="F55" s="54"/>
      <c r="G55" s="54"/>
    </row>
    <row r="56" customFormat="false" ht="13" hidden="false" customHeight="false" outlineLevel="0" collapsed="false">
      <c r="A56" s="88" t="s">
        <v>90</v>
      </c>
    </row>
    <row r="57" customFormat="false" ht="22.5" hidden="false" customHeight="true" outlineLevel="0" collapsed="false">
      <c r="A57" s="45" t="s">
        <v>91</v>
      </c>
      <c r="B57" s="45" t="s">
        <v>87</v>
      </c>
      <c r="C57" s="45" t="s">
        <v>29</v>
      </c>
      <c r="D57" s="89"/>
      <c r="E57" s="89"/>
      <c r="F57" s="89"/>
      <c r="G57" s="89"/>
      <c r="H57" s="89"/>
    </row>
    <row r="58" customFormat="false" ht="13" hidden="false" customHeight="false" outlineLevel="0" collapsed="false">
      <c r="A58" s="45" t="s">
        <v>92</v>
      </c>
      <c r="B58" s="45" t="n">
        <v>5</v>
      </c>
      <c r="C58" s="31" t="str">
        <f aca="false">IF(C40&lt;=500,"1","0")</f>
        <v>1</v>
      </c>
      <c r="D58" s="89"/>
      <c r="E58" s="89"/>
      <c r="F58" s="89"/>
      <c r="G58" s="89"/>
      <c r="H58" s="89"/>
    </row>
    <row r="59" customFormat="false" ht="13" hidden="false" customHeight="false" outlineLevel="0" collapsed="false">
      <c r="A59" s="45" t="s">
        <v>93</v>
      </c>
      <c r="B59" s="45" t="n">
        <v>6</v>
      </c>
      <c r="C59" s="31" t="str">
        <f aca="false">IF(AND(C40&gt;500,C40&lt;=1000),"1","0")</f>
        <v>0</v>
      </c>
      <c r="D59" s="89"/>
      <c r="E59" s="89"/>
      <c r="F59" s="89"/>
      <c r="G59" s="89"/>
      <c r="H59" s="89"/>
    </row>
    <row r="60" customFormat="false" ht="13" hidden="false" customHeight="false" outlineLevel="0" collapsed="false">
      <c r="A60" s="45" t="s">
        <v>94</v>
      </c>
      <c r="B60" s="45" t="n">
        <v>7</v>
      </c>
      <c r="C60" s="31" t="str">
        <f aca="false">IF(AND(C40&gt;1000,C40&lt;=1500),"1","0")</f>
        <v>0</v>
      </c>
      <c r="D60" s="89"/>
      <c r="E60" s="89"/>
      <c r="F60" s="89"/>
      <c r="G60" s="89"/>
      <c r="H60" s="89"/>
    </row>
    <row r="61" customFormat="false" ht="13" hidden="false" customHeight="false" outlineLevel="0" collapsed="false">
      <c r="A61" s="45" t="s">
        <v>95</v>
      </c>
      <c r="B61" s="45" t="n">
        <v>8</v>
      </c>
      <c r="C61" s="31" t="str">
        <f aca="false">IF(AND(C40&gt;1500,C40&lt;=2000),"1","0")</f>
        <v>0</v>
      </c>
      <c r="D61" s="89"/>
      <c r="E61" s="89"/>
      <c r="F61" s="89"/>
      <c r="G61" s="89"/>
      <c r="H61" s="89"/>
    </row>
    <row r="62" customFormat="false" ht="13" hidden="false" customHeight="false" outlineLevel="0" collapsed="false">
      <c r="A62" s="45" t="s">
        <v>96</v>
      </c>
      <c r="B62" s="45" t="n">
        <v>9</v>
      </c>
      <c r="C62" s="31" t="str">
        <f aca="false">IF(AND(C40&gt;2000,C40&lt;=2500),"1","0")</f>
        <v>0</v>
      </c>
      <c r="D62" s="89"/>
      <c r="E62" s="89"/>
      <c r="F62" s="89"/>
      <c r="G62" s="89"/>
      <c r="H62" s="89"/>
    </row>
    <row r="63" customFormat="false" ht="13" hidden="false" customHeight="false" outlineLevel="0" collapsed="false">
      <c r="A63" s="45" t="s">
        <v>97</v>
      </c>
      <c r="B63" s="45" t="n">
        <v>10</v>
      </c>
      <c r="C63" s="31" t="str">
        <f aca="false">IF(AND(C40&gt;2500,C40&lt;=3000),"1","0")</f>
        <v>0</v>
      </c>
      <c r="D63" s="89"/>
      <c r="E63" s="89"/>
      <c r="F63" s="89"/>
      <c r="G63" s="89"/>
      <c r="H63" s="89"/>
    </row>
    <row r="64" customFormat="false" ht="13" hidden="false" customHeight="false" outlineLevel="0" collapsed="false">
      <c r="A64" s="45" t="s">
        <v>98</v>
      </c>
      <c r="B64" s="45" t="n">
        <v>11</v>
      </c>
      <c r="C64" s="31" t="str">
        <f aca="false">IF(AND(C40&gt;3000,C40&lt;=3500),"1","0")</f>
        <v>0</v>
      </c>
      <c r="D64" s="89"/>
      <c r="E64" s="89"/>
      <c r="F64" s="89"/>
      <c r="G64" s="89"/>
      <c r="H64" s="89"/>
    </row>
    <row r="65" customFormat="false" ht="13" hidden="false" customHeight="false" outlineLevel="0" collapsed="false">
      <c r="A65" s="45" t="s">
        <v>99</v>
      </c>
      <c r="B65" s="45" t="n">
        <v>12</v>
      </c>
      <c r="C65" s="31" t="str">
        <f aca="false">IF(AND(C40&gt;3500,C40&lt;=4000),"1","0")</f>
        <v>0</v>
      </c>
      <c r="D65" s="89"/>
      <c r="E65" s="89"/>
      <c r="F65" s="89"/>
      <c r="G65" s="89"/>
      <c r="H65" s="89"/>
    </row>
    <row r="66" customFormat="false" ht="13" hidden="false" customHeight="false" outlineLevel="0" collapsed="false">
      <c r="A66" s="45" t="s">
        <v>100</v>
      </c>
      <c r="B66" s="45" t="n">
        <v>13</v>
      </c>
      <c r="C66" s="31" t="str">
        <f aca="false">IF(AND(C40&gt;4000,C40&lt;=4500),"1","0")</f>
        <v>0</v>
      </c>
      <c r="D66" s="89"/>
      <c r="E66" s="89"/>
      <c r="F66" s="89"/>
      <c r="G66" s="89"/>
      <c r="H66" s="89"/>
    </row>
    <row r="67" customFormat="false" ht="13" hidden="false" customHeight="false" outlineLevel="0" collapsed="false">
      <c r="A67" s="45" t="s">
        <v>101</v>
      </c>
      <c r="B67" s="45" t="n">
        <v>14</v>
      </c>
      <c r="C67" s="31" t="str">
        <f aca="false">IF(C40&gt;4500,"1","0")</f>
        <v>0</v>
      </c>
      <c r="D67" s="89"/>
      <c r="E67" s="89"/>
      <c r="F67" s="89"/>
      <c r="G67" s="89"/>
      <c r="H67" s="89"/>
    </row>
    <row r="68" customFormat="false" ht="13" hidden="true" customHeight="false" outlineLevel="0" collapsed="false">
      <c r="A68" s="90"/>
      <c r="B68" s="90"/>
      <c r="C68" s="90"/>
      <c r="D68" s="89"/>
      <c r="E68" s="89"/>
      <c r="F68" s="91" t="s">
        <v>86</v>
      </c>
      <c r="G68" s="91" t="n">
        <f aca="false">B58*C58+B59*C59+B60*C60+B61*C61+B62*C62+B63*C63+B64*C64+B65*C65+B66*C66+B67*C67</f>
        <v>5</v>
      </c>
      <c r="H68" s="89"/>
    </row>
    <row r="69" customFormat="false" ht="10.5" hidden="true" customHeight="true" outlineLevel="0" collapsed="false">
      <c r="D69" s="89"/>
      <c r="E69" s="89"/>
      <c r="F69" s="89"/>
      <c r="G69" s="89"/>
      <c r="H69" s="89"/>
    </row>
    <row r="70" customFormat="false" ht="13" hidden="true" customHeight="false" outlineLevel="0" collapsed="false">
      <c r="A70" s="45" t="s">
        <v>43</v>
      </c>
      <c r="B70" s="45" t="s">
        <v>102</v>
      </c>
      <c r="C70" s="45" t="s">
        <v>103</v>
      </c>
      <c r="D70" s="92" t="s">
        <v>29</v>
      </c>
      <c r="E70" s="89"/>
      <c r="F70" s="93" t="s">
        <v>41</v>
      </c>
      <c r="G70" s="91" t="n">
        <f aca="false">D71*B71+D72*B72+D73*B73+D74*B74+D75*B75+D76*B76+D77*B77+D78*B78+D79*B79+D80*B80+D81*B81</f>
        <v>1</v>
      </c>
      <c r="H70" s="89"/>
    </row>
    <row r="71" customFormat="false" ht="13" hidden="true" customHeight="false" outlineLevel="0" collapsed="false">
      <c r="A71" s="30" t="s">
        <v>45</v>
      </c>
      <c r="B71" s="94" t="n">
        <v>1</v>
      </c>
      <c r="C71" s="94" t="n">
        <v>0</v>
      </c>
      <c r="D71" s="95" t="str">
        <f aca="false">IF(B24&lt;=5,"1","0")</f>
        <v>1</v>
      </c>
      <c r="E71" s="89"/>
      <c r="F71" s="93" t="s">
        <v>42</v>
      </c>
      <c r="G71" s="96" t="n">
        <f aca="false">D71*C71+D72*C72+D73*C73+D74*C74+D75*C75+D76*C76+D77*C77+D78*C78+D79*C79+D80*C80+D81*C81</f>
        <v>0</v>
      </c>
      <c r="H71" s="89"/>
    </row>
    <row r="72" customFormat="false" ht="13" hidden="true" customHeight="false" outlineLevel="0" collapsed="false">
      <c r="A72" s="30" t="s">
        <v>49</v>
      </c>
      <c r="B72" s="94" t="n">
        <v>2</v>
      </c>
      <c r="C72" s="94" t="n">
        <v>5</v>
      </c>
      <c r="D72" s="95" t="str">
        <f aca="false">IF(AND(B24&gt;5,B24&lt;=10),"1","0")</f>
        <v>0</v>
      </c>
      <c r="E72" s="89"/>
      <c r="F72" s="89"/>
      <c r="G72" s="89"/>
      <c r="H72" s="89"/>
    </row>
    <row r="73" customFormat="false" ht="13" hidden="true" customHeight="false" outlineLevel="0" collapsed="false">
      <c r="A73" s="30" t="s">
        <v>53</v>
      </c>
      <c r="B73" s="94" t="n">
        <v>3</v>
      </c>
      <c r="C73" s="94" t="n">
        <v>10</v>
      </c>
      <c r="D73" s="95" t="str">
        <f aca="false">IF(AND(B24&gt;10,B24&lt;=15),"1","0")</f>
        <v>0</v>
      </c>
      <c r="E73" s="89"/>
      <c r="F73" s="89"/>
      <c r="G73" s="89"/>
      <c r="H73" s="89"/>
    </row>
    <row r="74" customFormat="false" ht="13" hidden="true" customHeight="false" outlineLevel="0" collapsed="false">
      <c r="A74" s="30" t="s">
        <v>57</v>
      </c>
      <c r="B74" s="94" t="n">
        <v>4</v>
      </c>
      <c r="C74" s="94" t="n">
        <v>15</v>
      </c>
      <c r="D74" s="95" t="str">
        <f aca="false">IF(AND(B24&gt;15,B24&lt;=20),"1","0")</f>
        <v>0</v>
      </c>
      <c r="E74" s="89"/>
      <c r="F74" s="89"/>
      <c r="G74" s="89"/>
      <c r="H74" s="89"/>
    </row>
    <row r="75" customFormat="false" ht="13" hidden="true" customHeight="false" outlineLevel="0" collapsed="false">
      <c r="A75" s="30" t="s">
        <v>61</v>
      </c>
      <c r="B75" s="94" t="n">
        <v>5</v>
      </c>
      <c r="C75" s="94" t="n">
        <v>20</v>
      </c>
      <c r="D75" s="95" t="str">
        <f aca="false">IF(AND(B24&gt;20,B24&lt;=25),"1","0")</f>
        <v>0</v>
      </c>
      <c r="E75" s="89"/>
      <c r="F75" s="89"/>
      <c r="G75" s="89"/>
      <c r="H75" s="89"/>
    </row>
    <row r="76" customFormat="false" ht="13" hidden="true" customHeight="false" outlineLevel="0" collapsed="false">
      <c r="A76" s="30" t="s">
        <v>65</v>
      </c>
      <c r="B76" s="94" t="n">
        <v>6</v>
      </c>
      <c r="C76" s="94" t="n">
        <v>25</v>
      </c>
      <c r="D76" s="95" t="str">
        <f aca="false">IF(AND(B24&gt;25,B24&lt;=30),"1","0")</f>
        <v>0</v>
      </c>
      <c r="E76" s="89"/>
      <c r="F76" s="89"/>
      <c r="G76" s="89"/>
      <c r="H76" s="89"/>
    </row>
    <row r="77" customFormat="false" ht="13" hidden="true" customHeight="false" outlineLevel="0" collapsed="false">
      <c r="A77" s="30" t="s">
        <v>47</v>
      </c>
      <c r="B77" s="94" t="n">
        <v>7</v>
      </c>
      <c r="C77" s="94" t="n">
        <v>30</v>
      </c>
      <c r="D77" s="95" t="str">
        <f aca="false">IF(AND(B24&gt;30,B24&lt;=35),"1","0")</f>
        <v>0</v>
      </c>
      <c r="E77" s="89"/>
      <c r="F77" s="89"/>
      <c r="G77" s="89"/>
      <c r="H77" s="89"/>
    </row>
    <row r="78" customFormat="false" ht="13" hidden="true" customHeight="false" outlineLevel="0" collapsed="false">
      <c r="A78" s="30" t="s">
        <v>51</v>
      </c>
      <c r="B78" s="94" t="n">
        <v>8</v>
      </c>
      <c r="C78" s="94" t="n">
        <v>35</v>
      </c>
      <c r="D78" s="95" t="str">
        <f aca="false">IF(AND(B24&gt;35,B24&lt;=40),"1","0")</f>
        <v>0</v>
      </c>
      <c r="E78" s="89"/>
      <c r="F78" s="89"/>
      <c r="G78" s="89"/>
      <c r="H78" s="89"/>
    </row>
    <row r="79" customFormat="false" ht="13" hidden="true" customHeight="false" outlineLevel="0" collapsed="false">
      <c r="A79" s="30" t="s">
        <v>55</v>
      </c>
      <c r="B79" s="94" t="n">
        <v>9</v>
      </c>
      <c r="C79" s="94" t="n">
        <v>40</v>
      </c>
      <c r="D79" s="95" t="str">
        <f aca="false">IF(AND(B24&gt;40,B24&lt;=45),"1","0")</f>
        <v>0</v>
      </c>
      <c r="E79" s="89"/>
      <c r="F79" s="89"/>
      <c r="G79" s="89"/>
      <c r="H79" s="89"/>
    </row>
    <row r="80" customFormat="false" ht="13" hidden="true" customHeight="false" outlineLevel="0" collapsed="false">
      <c r="A80" s="30" t="s">
        <v>59</v>
      </c>
      <c r="B80" s="94" t="n">
        <v>10</v>
      </c>
      <c r="C80" s="94" t="n">
        <v>45</v>
      </c>
      <c r="D80" s="95" t="str">
        <f aca="false">IF(AND(B24&gt;45,B24&lt;=50),"1","0")</f>
        <v>0</v>
      </c>
      <c r="E80" s="89"/>
      <c r="F80" s="89"/>
      <c r="G80" s="89"/>
      <c r="H80" s="89"/>
    </row>
    <row r="81" customFormat="false" ht="13" hidden="true" customHeight="false" outlineLevel="0" collapsed="false">
      <c r="A81" s="30" t="s">
        <v>63</v>
      </c>
      <c r="B81" s="94" t="n">
        <v>11</v>
      </c>
      <c r="C81" s="94" t="n">
        <v>50</v>
      </c>
      <c r="D81" s="95" t="str">
        <f aca="false">IF(B24&gt;50,"1","0")</f>
        <v>0</v>
      </c>
      <c r="E81" s="89"/>
      <c r="F81" s="89"/>
      <c r="G81" s="89"/>
      <c r="H81" s="89"/>
    </row>
  </sheetData>
  <sheetProtection sheet="true" password="c3ee" selectLockedCells="true"/>
  <mergeCells count="12">
    <mergeCell ref="A1:G1"/>
    <mergeCell ref="C14:D16"/>
    <mergeCell ref="E14:E16"/>
    <mergeCell ref="F14:F16"/>
    <mergeCell ref="C17:D17"/>
    <mergeCell ref="C18:D18"/>
    <mergeCell ref="C19:D19"/>
    <mergeCell ref="C20:D20"/>
    <mergeCell ref="A36:G36"/>
    <mergeCell ref="A51:F51"/>
    <mergeCell ref="A54:E54"/>
    <mergeCell ref="A55:G55"/>
  </mergeCells>
  <conditionalFormatting sqref="F7:F11">
    <cfRule type="expression" priority="2" aboveAverage="0" equalAverage="0" bottom="0" percent="0" rank="0" text="" dxfId="0">
      <formula>ISERROR(#RIF!!#RIF!)</formula>
    </cfRule>
  </conditionalFormatting>
  <conditionalFormatting sqref="D7:D11">
    <cfRule type="expression" priority="3" aboveAverage="0" equalAverage="0" bottom="0" percent="0" rank="0" text="" dxfId="1">
      <formula>ISERROR(#RIF!!#RIF!)</formula>
    </cfRule>
  </conditionalFormatting>
  <conditionalFormatting sqref="E17:E20">
    <cfRule type="expression" priority="4" aboveAverage="0" equalAverage="0" bottom="0" percent="0" rank="0" text="" dxfId="2">
      <formula>ISERROR(#RIF!!#RIF!)</formula>
    </cfRule>
  </conditionalFormatting>
  <conditionalFormatting sqref="B24">
    <cfRule type="expression" priority="5" aboveAverage="0" equalAverage="0" bottom="0" percent="0" rank="0" text="" dxfId="3">
      <formula>ISERROR(#RIF!!#RIF!)</formula>
    </cfRule>
  </conditionalFormatting>
  <conditionalFormatting sqref="F24">
    <cfRule type="expression" priority="6" aboveAverage="0" equalAverage="0" bottom="0" percent="0" rank="0" text="" dxfId="4">
      <formula>ISERROR(#RIF!!#RIF!)</formula>
    </cfRule>
  </conditionalFormatting>
  <conditionalFormatting sqref="C40">
    <cfRule type="expression" priority="7" aboveAverage="0" equalAverage="0" bottom="0" percent="0" rank="0" text="" dxfId="5">
      <formula>ISERROR(#RIF!!#RIF!)</formula>
    </cfRule>
  </conditionalFormatting>
  <conditionalFormatting sqref="G47">
    <cfRule type="expression" priority="8" aboveAverage="0" equalAverage="0" bottom="0" percent="0" rank="0" text="" dxfId="6">
      <formula>ISERROR(#RIF!!#RIF!)</formula>
    </cfRule>
  </conditionalFormatting>
  <conditionalFormatting sqref="C46">
    <cfRule type="expression" priority="9" aboveAverage="0" equalAverage="0" bottom="0" percent="0" rank="0" text="" dxfId="7">
      <formula>ISERROR(#RIF!!#RIF!)</formula>
    </cfRule>
    <cfRule type="expression" priority="10" aboveAverage="0" equalAverage="0" bottom="0" percent="0" rank="0" text="" dxfId="8">
      <formula>ISERROR(#RIF!!#RIF!)</formula>
    </cfRule>
    <cfRule type="expression" priority="11" aboveAverage="0" equalAverage="0" bottom="0" percent="0" rank="0" text="" dxfId="9">
      <formula>ISERROR(#RIF!!#RIF!)</formula>
    </cfRule>
  </conditionalFormatting>
  <conditionalFormatting sqref="E52">
    <cfRule type="expression" priority="12" aboveAverage="0" equalAverage="0" bottom="0" percent="0" rank="0" text="" dxfId="10">
      <formula>ISERROR(#RIF!!#RIF!)</formula>
    </cfRule>
  </conditionalFormatting>
  <conditionalFormatting sqref="C58:C67">
    <cfRule type="expression" priority="13" aboveAverage="0" equalAverage="0" bottom="0" percent="0" rank="0" text="" dxfId="11">
      <formula>ISERROR(#RIF!!#RIF!)</formula>
    </cfRule>
  </conditionalFormatting>
  <conditionalFormatting sqref="E47">
    <cfRule type="expression" priority="14" aboveAverage="0" equalAverage="0" bottom="0" percent="0" rank="0" text="" dxfId="12">
      <formula>ISERROR(#RIF!!#RIF!)</formula>
    </cfRule>
  </conditionalFormatting>
  <conditionalFormatting sqref="D24">
    <cfRule type="expression" priority="15" aboveAverage="0" equalAverage="0" bottom="0" percent="0" rank="0" text="" dxfId="13">
      <formula>ISERROR(#RIF!!#RIF!)</formula>
    </cfRule>
  </conditionalFormatting>
  <conditionalFormatting sqref="E20">
    <cfRule type="expression" priority="16" aboveAverage="0" equalAverage="0" bottom="0" percent="0" rank="0" text="" dxfId="14">
      <formula>ISERROR(#RIF!!#RIF!)</formula>
    </cfRule>
  </conditionalFormatting>
  <conditionalFormatting sqref="G20">
    <cfRule type="expression" priority="17" aboveAverage="0" equalAverage="0" bottom="0" percent="0" rank="0" text="" dxfId="15">
      <formula>ISERROR(#RIF!!#RIF!)</formula>
    </cfRule>
  </conditionalFormatting>
  <conditionalFormatting sqref="G20">
    <cfRule type="expression" priority="18" aboveAverage="0" equalAverage="0" bottom="0" percent="0" rank="0" text="" dxfId="16">
      <formula>ISERROR(#RIF!!#RIF!)</formula>
    </cfRule>
  </conditionalFormatting>
  <conditionalFormatting sqref="A6">
    <cfRule type="expression" priority="19" aboveAverage="0" equalAverage="0" bottom="0" percent="0" rank="0" text="" dxfId="17">
      <formula>ISERROR(#RIF!!#RIF!)</formula>
    </cfRule>
  </conditionalFormatting>
  <conditionalFormatting sqref="G12">
    <cfRule type="expression" priority="20" aboveAverage="0" equalAverage="0" bottom="0" percent="0" rank="0" text="" dxfId="18">
      <formula>ISERROR(#RIF!!#RIF!)</formula>
    </cfRule>
  </conditionalFormatting>
  <conditionalFormatting sqref="G12">
    <cfRule type="expression" priority="21" aboveAverage="0" equalAverage="0" bottom="0" percent="0" rank="0" text="" dxfId="19">
      <formula>ISERROR(#RIF!!#RIF!)</formula>
    </cfRule>
  </conditionalFormatting>
  <conditionalFormatting sqref="B17">
    <cfRule type="expression" priority="22" aboveAverage="0" equalAverage="0" bottom="0" percent="0" rank="0" text="" dxfId="20">
      <formula>ISERROR(#RIF!!#RIF!)</formula>
    </cfRule>
  </conditionalFormatting>
  <conditionalFormatting sqref="B17">
    <cfRule type="expression" priority="23" aboveAverage="0" equalAverage="0" bottom="0" percent="0" rank="0" text="" dxfId="21">
      <formula>ISERROR(#RIF!!#RIF!)</formula>
    </cfRule>
  </conditionalFormatting>
  <printOptions headings="false" gridLines="false" gridLinesSet="true" horizontalCentered="false" verticalCentered="false"/>
  <pageMargins left="0.540277777777778" right="0.4" top="0.790277777777778" bottom="0.670138888888889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true"/>
  </sheetPr>
  <dimension ref="A1:M45"/>
  <sheetViews>
    <sheetView windowProtection="false" showFormulas="false" showGridLines="false" showRowColHeaders="true" showZeros="true" rightToLeft="false" tabSelected="false" showOutlineSymbols="true" defaultGridColor="false" view="normal" topLeftCell="A13" colorId="8" zoomScale="120" zoomScaleNormal="120" zoomScalePageLayoutView="100" workbookViewId="0">
      <selection pane="topLeft" activeCell="L31" activeCellId="0" sqref="L31"/>
    </sheetView>
  </sheetViews>
  <sheetFormatPr defaultRowHeight="13"/>
  <cols>
    <col collapsed="false" hidden="false" max="1" min="1" style="97" width="21.4285714285714"/>
    <col collapsed="false" hidden="false" max="2" min="2" style="97" width="13.8061224489796"/>
    <col collapsed="false" hidden="false" max="3" min="3" style="97" width="9.81122448979592"/>
    <col collapsed="false" hidden="false" max="7" min="4" style="97" width="7.26020408163265"/>
    <col collapsed="false" hidden="false" max="8" min="8" style="97" width="6.1734693877551"/>
    <col collapsed="false" hidden="false" max="12" min="9" style="97" width="7.26020408163265"/>
    <col collapsed="false" hidden="false" max="13" min="13" style="97" width="9.53061224489796"/>
    <col collapsed="false" hidden="false" max="257" min="14" style="97" width="9.16836734693878"/>
    <col collapsed="false" hidden="false" max="1025" min="258" style="0" width="9.16836734693878"/>
  </cols>
  <sheetData>
    <row r="1" customFormat="false" ht="42" hidden="false" customHeight="true" outlineLevel="0" collapsed="false">
      <c r="A1" s="98" t="s">
        <v>104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customFormat="false" ht="23.25" hidden="false" customHeight="true" outlineLevel="0" collapsed="false">
      <c r="A2" s="99" t="s">
        <v>105</v>
      </c>
      <c r="B2" s="100"/>
      <c r="C2" s="100"/>
      <c r="D2" s="100"/>
      <c r="E2" s="100"/>
      <c r="F2" s="100"/>
      <c r="G2" s="100"/>
    </row>
    <row r="3" customFormat="false" ht="20.25" hidden="false" customHeight="true" outlineLevel="0" collapsed="false">
      <c r="A3" s="101" t="s">
        <v>106</v>
      </c>
      <c r="B3" s="100"/>
      <c r="C3" s="100"/>
      <c r="D3" s="100"/>
      <c r="E3" s="100"/>
      <c r="F3" s="100"/>
      <c r="G3" s="100"/>
    </row>
    <row r="4" s="103" customFormat="true" ht="23.25" hidden="false" customHeight="true" outlineLevel="0" collapsed="false">
      <c r="A4" s="102" t="s">
        <v>107</v>
      </c>
      <c r="B4" s="102"/>
      <c r="C4" s="102" t="s">
        <v>108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</row>
    <row r="5" s="103" customFormat="true" ht="24" hidden="false" customHeight="true" outlineLevel="0" collapsed="false">
      <c r="A5" s="102"/>
      <c r="B5" s="102"/>
      <c r="C5" s="104" t="n">
        <v>10</v>
      </c>
      <c r="D5" s="104" t="n">
        <v>20</v>
      </c>
      <c r="E5" s="104" t="n">
        <v>30</v>
      </c>
      <c r="F5" s="104" t="n">
        <v>40</v>
      </c>
      <c r="G5" s="104" t="n">
        <v>50</v>
      </c>
      <c r="H5" s="104" t="n">
        <v>60</v>
      </c>
      <c r="I5" s="104" t="n">
        <v>70</v>
      </c>
      <c r="J5" s="104" t="n">
        <v>80</v>
      </c>
      <c r="K5" s="104" t="n">
        <v>90</v>
      </c>
      <c r="L5" s="104" t="n">
        <v>100</v>
      </c>
      <c r="M5" s="105" t="s">
        <v>109</v>
      </c>
    </row>
    <row r="6" s="109" customFormat="true" ht="13" hidden="false" customHeight="false" outlineLevel="0" collapsed="false">
      <c r="A6" s="106" t="s">
        <v>110</v>
      </c>
      <c r="B6" s="107" t="n">
        <v>0.05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5" t="n">
        <f aca="false">0.05*C6*0.1+0.05*D6*0.2+0.05*E6*0.3+0.05*F6*0.4+0.05*G6*0.5+0.05*H6*0.6+0.05*I6*0.7+0.05*J6*0.8+0.05*K6*0.9+0.05*L6</f>
        <v>0</v>
      </c>
    </row>
    <row r="7" s="103" customFormat="true" ht="16" hidden="false" customHeight="true" outlineLevel="0" collapsed="false">
      <c r="A7" s="106" t="s">
        <v>111</v>
      </c>
      <c r="B7" s="107" t="n">
        <v>0.2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5" t="n">
        <f aca="false">0.2*C7*0.1+0.2*D7*0.2+0.2*E7*0.3+0.2*F7*0.4+0.2*G7*0.5+0.2*H7*0.6+0.2*I7*0.7+0.2*J7*0.8+0.2*K7*0.9+0.2*L7</f>
        <v>0</v>
      </c>
    </row>
    <row r="8" s="103" customFormat="true" ht="16" hidden="false" customHeight="true" outlineLevel="0" collapsed="false">
      <c r="A8" s="106" t="s">
        <v>112</v>
      </c>
      <c r="B8" s="107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5"/>
    </row>
    <row r="9" s="103" customFormat="true" ht="16" hidden="false" customHeight="true" outlineLevel="0" collapsed="false">
      <c r="A9" s="106" t="s">
        <v>113</v>
      </c>
      <c r="B9" s="107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5"/>
    </row>
    <row r="10" s="103" customFormat="true" ht="16" hidden="false" customHeight="true" outlineLevel="0" collapsed="false">
      <c r="A10" s="106" t="s">
        <v>114</v>
      </c>
      <c r="B10" s="107" t="n">
        <v>0.1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5" t="n">
        <f aca="false">0.1*C10*0.1+0.1*D10*0.2+0.1*E10*0.3+0.1*F10*0.4+0.1*G10*0.5+0.1*H10*0.6+0.1*I10*0.7+0.1*J10*0.8+0.1*K10*0.9+0.1*L10</f>
        <v>0</v>
      </c>
    </row>
    <row r="11" s="103" customFormat="true" ht="16" hidden="false" customHeight="true" outlineLevel="0" collapsed="false">
      <c r="A11" s="106" t="s">
        <v>115</v>
      </c>
      <c r="B11" s="107" t="n">
        <v>0.05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5" t="n">
        <f aca="false">0.05*C11*0.1+0.05*D11*0.2+0.05*E11*0.3+0.05*F11*0.4+0.05*G11*0.5+0.05*H11*0.6+0.05*I11*0.7+0.05*J11*0.8+0.05*K11*0.9+0.05*L11</f>
        <v>0</v>
      </c>
    </row>
    <row r="12" s="103" customFormat="true" ht="16" hidden="false" customHeight="true" outlineLevel="0" collapsed="false">
      <c r="A12" s="106" t="s">
        <v>116</v>
      </c>
      <c r="B12" s="107" t="n">
        <v>0.1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5" t="n">
        <f aca="false">0.1*C12*0.1+0.1*D12*0.2+0.1*E12*0.3+0.1*F12*0.4+0.1*G12*0.5+0.1*H12*0.6+0.1*I12*0.7+0.1*J12*0.8+0.1*K12*0.9+0.1*L12</f>
        <v>0</v>
      </c>
    </row>
    <row r="13" s="113" customFormat="true" ht="14.25" hidden="false" customHeight="true" outlineLevel="0" collapsed="false">
      <c r="A13" s="110" t="s">
        <v>117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2" t="s">
        <v>118</v>
      </c>
      <c r="L13" s="112"/>
      <c r="M13" s="102" t="n">
        <f aca="false">SUM(M6:M12)</f>
        <v>0</v>
      </c>
    </row>
    <row r="14" s="103" customFormat="true" ht="14.25" hidden="false" customHeight="true" outlineLevel="0" collapsed="false">
      <c r="A14" s="110" t="s">
        <v>119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2" t="s">
        <v>120</v>
      </c>
      <c r="L14" s="112"/>
      <c r="M14" s="102" t="n">
        <f aca="false">M13</f>
        <v>0</v>
      </c>
    </row>
    <row r="15" s="103" customFormat="true" ht="14.25" hidden="false" customHeight="true" outlineLevel="0" collapsed="false">
      <c r="A15" s="114" t="s">
        <v>121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02" t="n">
        <f aca="false">M13+M14</f>
        <v>0</v>
      </c>
    </row>
    <row r="16" s="103" customFormat="true" ht="15" hidden="false" customHeight="true" outlineLevel="0" collapsed="false">
      <c r="A16" s="115" t="s">
        <v>122</v>
      </c>
      <c r="J16" s="115"/>
      <c r="K16" s="116"/>
      <c r="L16" s="116"/>
      <c r="M16" s="117" t="str">
        <f aca="false">IF(M13&lt;=0.5,"max 50%VERIFICATO","max 50 % NON VERIFICATO")</f>
        <v>max 50%VERIFICATO</v>
      </c>
    </row>
    <row r="17" customFormat="false" ht="23.25" hidden="false" customHeight="true" outlineLevel="0" collapsed="false">
      <c r="A17" s="99" t="s">
        <v>123</v>
      </c>
      <c r="B17" s="100"/>
      <c r="C17" s="100"/>
      <c r="D17" s="100"/>
      <c r="E17" s="100"/>
      <c r="F17" s="100"/>
      <c r="G17" s="100"/>
      <c r="K17" s="118"/>
    </row>
    <row r="18" customFormat="false" ht="14.5" hidden="false" customHeight="false" outlineLevel="0" collapsed="false">
      <c r="A18" s="119" t="s">
        <v>68</v>
      </c>
      <c r="B18" s="52"/>
      <c r="C18" s="120" t="s">
        <v>69</v>
      </c>
      <c r="E18" s="100"/>
      <c r="F18" s="100"/>
      <c r="G18" s="100"/>
    </row>
    <row r="19" customFormat="false" ht="21.75" hidden="false" customHeight="true" outlineLevel="0" collapsed="false">
      <c r="A19" s="54" t="s">
        <v>124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customFormat="false" ht="35.25" hidden="false" customHeight="true" outlineLevel="0" collapsed="false">
      <c r="A20" s="99" t="s">
        <v>125</v>
      </c>
      <c r="B20" s="100"/>
      <c r="C20" s="100"/>
      <c r="D20" s="100"/>
      <c r="E20" s="100"/>
      <c r="F20" s="100"/>
      <c r="G20" s="100"/>
    </row>
    <row r="21" customFormat="false" ht="25.5" hidden="false" customHeight="true" outlineLevel="0" collapsed="false">
      <c r="A21" s="121"/>
      <c r="B21" s="122" t="s">
        <v>126</v>
      </c>
      <c r="C21" s="123"/>
      <c r="D21" s="124"/>
      <c r="E21" s="124"/>
      <c r="F21" s="124"/>
      <c r="G21" s="125"/>
      <c r="H21" s="124"/>
      <c r="I21" s="124"/>
      <c r="J21" s="124"/>
      <c r="K21" s="124"/>
      <c r="L21" s="124"/>
      <c r="M21" s="126"/>
    </row>
    <row r="22" customFormat="false" ht="15" hidden="false" customHeight="true" outlineLevel="0" collapsed="false">
      <c r="A22" s="127" t="s">
        <v>127</v>
      </c>
      <c r="B22" s="128" t="n">
        <f aca="false">M23*H29*M15*(1-L31/100)</f>
        <v>0</v>
      </c>
      <c r="C22" s="129" t="s">
        <v>77</v>
      </c>
      <c r="L22" s="130" t="s">
        <v>128</v>
      </c>
      <c r="M22" s="131" t="n">
        <f aca="false">B18*F28/100</f>
        <v>0</v>
      </c>
    </row>
    <row r="23" s="100" customFormat="true" ht="18" hidden="false" customHeight="true" outlineLevel="0" collapsed="false">
      <c r="A23" s="132" t="s">
        <v>129</v>
      </c>
      <c r="I23" s="100" t="str">
        <f aca="false">IF(M22&gt;25,"&gt; 25€/mq, pertanto:","&lt; 25€/mq, pertanto:")</f>
        <v>&lt; 25€/mq, pertanto:</v>
      </c>
      <c r="L23" s="133" t="s">
        <v>128</v>
      </c>
      <c r="M23" s="134" t="str">
        <f aca="false">IF(M22&lt;25,"25",M22)</f>
        <v>25</v>
      </c>
    </row>
    <row r="24" customFormat="false" ht="22.5" hidden="false" customHeight="true" outlineLevel="0" collapsed="false">
      <c r="A24" s="135" t="s">
        <v>72</v>
      </c>
      <c r="G24" s="100"/>
      <c r="M24" s="136"/>
    </row>
    <row r="25" customFormat="false" ht="15.75" hidden="false" customHeight="true" outlineLevel="0" collapsed="false">
      <c r="A25" s="137" t="s">
        <v>130</v>
      </c>
      <c r="M25" s="136"/>
    </row>
    <row r="26" customFormat="false" ht="15.75" hidden="false" customHeight="true" outlineLevel="0" collapsed="false">
      <c r="A26" s="137" t="s">
        <v>131</v>
      </c>
      <c r="G26" s="138"/>
      <c r="M26" s="136"/>
    </row>
    <row r="27" customFormat="false" ht="28.5" hidden="false" customHeight="true" outlineLevel="0" collapsed="false">
      <c r="A27" s="139" t="s">
        <v>132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6"/>
    </row>
    <row r="28" customFormat="false" ht="19.5" hidden="false" customHeight="true" outlineLevel="0" collapsed="false">
      <c r="A28" s="140"/>
      <c r="B28" s="133" t="s">
        <v>84</v>
      </c>
      <c r="C28" s="82" t="s">
        <v>85</v>
      </c>
      <c r="E28" s="133" t="s">
        <v>86</v>
      </c>
      <c r="F28" s="141" t="n">
        <f aca="false">IF(C28="SI",20,IF(C28="NO",G44))</f>
        <v>5</v>
      </c>
      <c r="M28" s="136"/>
    </row>
    <row r="29" customFormat="false" ht="19.5" hidden="false" customHeight="true" outlineLevel="0" collapsed="false">
      <c r="A29" s="137" t="s">
        <v>88</v>
      </c>
      <c r="B29" s="142"/>
      <c r="C29" s="143" t="s">
        <v>133</v>
      </c>
      <c r="D29" s="144"/>
      <c r="E29" s="143" t="s">
        <v>134</v>
      </c>
      <c r="F29" s="144"/>
      <c r="G29" s="145" t="s">
        <v>135</v>
      </c>
      <c r="H29" s="146" t="n">
        <f aca="false">D29+0.6*F29</f>
        <v>0</v>
      </c>
      <c r="I29" s="141" t="s">
        <v>136</v>
      </c>
      <c r="M29" s="136"/>
    </row>
    <row r="30" customFormat="false" ht="15.75" hidden="false" customHeight="true" outlineLevel="0" collapsed="false">
      <c r="A30" s="137" t="s">
        <v>137</v>
      </c>
      <c r="M30" s="136"/>
    </row>
    <row r="31" s="1" customFormat="true" ht="44.25" hidden="false" customHeight="true" outlineLevel="0" collapsed="false">
      <c r="A31" s="147" t="s">
        <v>138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86" t="n">
        <v>0</v>
      </c>
      <c r="M31" s="87" t="s">
        <v>87</v>
      </c>
    </row>
    <row r="32" customFormat="false" ht="27.75" hidden="false" customHeight="true" outlineLevel="0" collapsed="false">
      <c r="A32" s="148" t="s">
        <v>139</v>
      </c>
    </row>
    <row r="33" customFormat="false" ht="37.5" hidden="false" customHeight="true" outlineLevel="0" collapsed="false">
      <c r="A33" s="149" t="s">
        <v>140</v>
      </c>
      <c r="B33" s="149" t="s">
        <v>87</v>
      </c>
      <c r="C33" s="149" t="s">
        <v>29</v>
      </c>
    </row>
    <row r="34" customFormat="false" ht="13" hidden="false" customHeight="false" outlineLevel="0" collapsed="false">
      <c r="A34" s="149" t="s">
        <v>92</v>
      </c>
      <c r="B34" s="149" t="n">
        <v>5</v>
      </c>
      <c r="C34" s="149" t="str">
        <f aca="false">IF(B18&lt;=500,"1","0")</f>
        <v>1</v>
      </c>
    </row>
    <row r="35" customFormat="false" ht="13" hidden="false" customHeight="false" outlineLevel="0" collapsed="false">
      <c r="A35" s="149" t="s">
        <v>93</v>
      </c>
      <c r="B35" s="149" t="n">
        <v>6</v>
      </c>
      <c r="C35" s="149" t="str">
        <f aca="false">IF(AND(B18&gt;500,B18&lt;=1000),"1","0")</f>
        <v>0</v>
      </c>
    </row>
    <row r="36" customFormat="false" ht="13" hidden="false" customHeight="false" outlineLevel="0" collapsed="false">
      <c r="A36" s="149" t="s">
        <v>94</v>
      </c>
      <c r="B36" s="149" t="n">
        <v>7</v>
      </c>
      <c r="C36" s="149" t="str">
        <f aca="false">IF(AND(B18&gt;1000,B18&lt;=1500),"1","0")</f>
        <v>0</v>
      </c>
    </row>
    <row r="37" customFormat="false" ht="13" hidden="false" customHeight="false" outlineLevel="0" collapsed="false">
      <c r="A37" s="149" t="s">
        <v>95</v>
      </c>
      <c r="B37" s="149" t="n">
        <v>8</v>
      </c>
      <c r="C37" s="149" t="str">
        <f aca="false">IF(AND(B18&gt;1500,B18&lt;=2000),"1","0")</f>
        <v>0</v>
      </c>
    </row>
    <row r="38" customFormat="false" ht="13" hidden="false" customHeight="false" outlineLevel="0" collapsed="false">
      <c r="A38" s="149" t="s">
        <v>96</v>
      </c>
      <c r="B38" s="149" t="n">
        <v>9</v>
      </c>
      <c r="C38" s="149" t="str">
        <f aca="false">IF(AND(B18&gt;2000,B18&lt;=2500),"1","0")</f>
        <v>0</v>
      </c>
    </row>
    <row r="39" customFormat="false" ht="13" hidden="false" customHeight="false" outlineLevel="0" collapsed="false">
      <c r="A39" s="149" t="s">
        <v>97</v>
      </c>
      <c r="B39" s="149" t="n">
        <v>10</v>
      </c>
      <c r="C39" s="149" t="str">
        <f aca="false">IF(AND(B18&gt;2500,B18&lt;=3000),"1","0")</f>
        <v>0</v>
      </c>
    </row>
    <row r="40" customFormat="false" ht="13" hidden="false" customHeight="false" outlineLevel="0" collapsed="false">
      <c r="A40" s="149" t="s">
        <v>98</v>
      </c>
      <c r="B40" s="149" t="n">
        <v>11</v>
      </c>
      <c r="C40" s="149" t="str">
        <f aca="false">IF(AND(B18&gt;3000,B18&lt;=3500),"1","0")</f>
        <v>0</v>
      </c>
    </row>
    <row r="41" customFormat="false" ht="13" hidden="false" customHeight="false" outlineLevel="0" collapsed="false">
      <c r="A41" s="149" t="s">
        <v>99</v>
      </c>
      <c r="B41" s="149" t="n">
        <v>12</v>
      </c>
      <c r="C41" s="149" t="str">
        <f aca="false">IF(AND(B18&gt;3500,B18&lt;=4000),"1","0")</f>
        <v>0</v>
      </c>
    </row>
    <row r="42" customFormat="false" ht="13" hidden="false" customHeight="false" outlineLevel="0" collapsed="false">
      <c r="A42" s="149" t="s">
        <v>100</v>
      </c>
      <c r="B42" s="149" t="n">
        <v>13</v>
      </c>
      <c r="C42" s="149" t="str">
        <f aca="false">IF(AND(B18&gt;4000,B18&lt;=4500),"1","0")</f>
        <v>0</v>
      </c>
    </row>
    <row r="43" customFormat="false" ht="13" hidden="false" customHeight="false" outlineLevel="0" collapsed="false">
      <c r="A43" s="149" t="s">
        <v>101</v>
      </c>
      <c r="B43" s="149" t="n">
        <v>14</v>
      </c>
      <c r="C43" s="149" t="str">
        <f aca="false">IF(B18&gt;4500,"1","0")</f>
        <v>0</v>
      </c>
    </row>
    <row r="44" customFormat="false" ht="10.5" hidden="true" customHeight="true" outlineLevel="0" collapsed="false">
      <c r="F44" s="104" t="s">
        <v>86</v>
      </c>
      <c r="G44" s="104" t="n">
        <f aca="false">B34*C34+B35*C35+B36*C36+B37*C37+B38*C38+B39*C39+B40*C40+B41*C41+B42*C42+B43*C43</f>
        <v>5</v>
      </c>
    </row>
    <row r="45" customFormat="false" ht="32.25" hidden="false" customHeight="true" outlineLevel="0" collapsed="false"/>
  </sheetData>
  <sheetProtection sheet="true" password="c3ee" selectLockedCells="true"/>
  <mergeCells count="21">
    <mergeCell ref="A1:M1"/>
    <mergeCell ref="A4:B5"/>
    <mergeCell ref="C4:M4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K13:L13"/>
    <mergeCell ref="K14:L14"/>
    <mergeCell ref="A15:L15"/>
    <mergeCell ref="A19:M19"/>
    <mergeCell ref="A27:L27"/>
    <mergeCell ref="A31:K31"/>
  </mergeCells>
  <printOptions headings="false" gridLines="false" gridLinesSet="true" horizontalCentered="false" verticalCentered="false"/>
  <pageMargins left="0.540277777777778" right="0.4" top="0.790277777777778" bottom="0.670138888888889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true"/>
  </sheetPr>
  <dimension ref="A1:J24"/>
  <sheetViews>
    <sheetView windowProtection="false" showFormulas="false" showGridLines="false" showRowColHeaders="true" showZeros="true" rightToLeft="false" tabSelected="false" showOutlineSymbols="true" defaultGridColor="false" view="normal" topLeftCell="A1" colorId="8" zoomScale="120" zoomScaleNormal="120" zoomScalePageLayoutView="100" workbookViewId="0">
      <selection pane="topLeft" activeCell="I12" activeCellId="0" sqref="I12"/>
    </sheetView>
  </sheetViews>
  <sheetFormatPr defaultRowHeight="13"/>
  <cols>
    <col collapsed="false" hidden="false" max="1" min="1" style="97" width="21.4285714285714"/>
    <col collapsed="false" hidden="false" max="2" min="2" style="97" width="13.8061224489796"/>
    <col collapsed="false" hidden="false" max="3" min="3" style="97" width="7.26020408163265"/>
    <col collapsed="false" hidden="false" max="4" min="4" style="97" width="14.8061224489796"/>
    <col collapsed="false" hidden="false" max="5" min="5" style="97" width="11.2602040816327"/>
    <col collapsed="false" hidden="false" max="6" min="6" style="97" width="10.8061224489796"/>
    <col collapsed="false" hidden="false" max="7" min="7" style="97" width="9.43877551020408"/>
    <col collapsed="false" hidden="false" max="8" min="8" style="97" width="9.26020408163265"/>
    <col collapsed="false" hidden="false" max="9" min="9" style="97" width="7.26020408163265"/>
    <col collapsed="false" hidden="false" max="10" min="10" style="97" width="8.26020408163265"/>
    <col collapsed="false" hidden="true" max="11" min="11" style="109" width="0"/>
    <col collapsed="false" hidden="false" max="257" min="12" style="97" width="9.16836734693878"/>
    <col collapsed="false" hidden="false" max="1025" min="258" style="0" width="9.16836734693878"/>
  </cols>
  <sheetData>
    <row r="1" customFormat="false" ht="52.5" hidden="false" customHeight="true" outlineLevel="0" collapsed="false">
      <c r="A1" s="98" t="s">
        <v>141</v>
      </c>
      <c r="B1" s="98"/>
      <c r="C1" s="98"/>
      <c r="D1" s="98"/>
      <c r="E1" s="98"/>
      <c r="F1" s="98"/>
      <c r="G1" s="98"/>
      <c r="H1" s="98"/>
      <c r="I1" s="98"/>
      <c r="J1" s="98"/>
    </row>
    <row r="2" customFormat="false" ht="24.75" hidden="false" customHeight="true" outlineLevel="0" collapsed="false">
      <c r="A2" s="99" t="s">
        <v>142</v>
      </c>
      <c r="B2" s="100"/>
      <c r="C2" s="100"/>
      <c r="D2" s="100"/>
      <c r="E2" s="100"/>
      <c r="F2" s="100"/>
      <c r="I2" s="118"/>
    </row>
    <row r="3" customFormat="false" ht="14.5" hidden="false" customHeight="false" outlineLevel="0" collapsed="false">
      <c r="A3" s="150" t="s">
        <v>68</v>
      </c>
      <c r="B3" s="52" t="n">
        <v>0</v>
      </c>
      <c r="C3" s="120" t="s">
        <v>69</v>
      </c>
      <c r="E3" s="100"/>
      <c r="F3" s="100"/>
    </row>
    <row r="4" customFormat="false" ht="14.5" hidden="false" customHeight="false" outlineLevel="0" collapsed="false">
      <c r="A4" s="151" t="s">
        <v>143</v>
      </c>
      <c r="C4" s="120"/>
      <c r="E4" s="100"/>
      <c r="F4" s="100"/>
      <c r="G4" s="52" t="s">
        <v>85</v>
      </c>
      <c r="H4" s="152" t="n">
        <f aca="false">IF(G4="SI",0.5,IF(G4="NO",1))</f>
        <v>1</v>
      </c>
    </row>
    <row r="5" customFormat="false" ht="9.75" hidden="false" customHeight="true" outlineLevel="0" collapsed="false">
      <c r="A5" s="101"/>
      <c r="B5" s="100"/>
      <c r="C5" s="100"/>
      <c r="D5" s="100"/>
      <c r="F5" s="100"/>
    </row>
    <row r="6" customFormat="false" ht="14.5" hidden="false" customHeight="false" outlineLevel="0" collapsed="false">
      <c r="A6" s="153" t="s">
        <v>144</v>
      </c>
      <c r="B6" s="125"/>
      <c r="C6" s="125"/>
      <c r="D6" s="125"/>
      <c r="E6" s="125"/>
      <c r="F6" s="125"/>
      <c r="G6" s="124"/>
      <c r="H6" s="124"/>
      <c r="I6" s="124"/>
      <c r="J6" s="126"/>
    </row>
    <row r="7" customFormat="false" ht="19.5" hidden="false" customHeight="true" outlineLevel="0" collapsed="false">
      <c r="A7" s="154"/>
      <c r="B7" s="155"/>
      <c r="C7" s="156" t="s">
        <v>145</v>
      </c>
      <c r="D7" s="156" t="n">
        <f aca="false">B3*H11*I12/100*(1-I13/100)*H4</f>
        <v>0</v>
      </c>
      <c r="E7" s="157" t="s">
        <v>77</v>
      </c>
      <c r="J7" s="136"/>
    </row>
    <row r="8" customFormat="false" ht="25.5" hidden="false" customHeight="true" outlineLevel="0" collapsed="false">
      <c r="A8" s="158" t="s">
        <v>146</v>
      </c>
      <c r="B8" s="158"/>
      <c r="C8" s="158"/>
      <c r="D8" s="158"/>
      <c r="E8" s="158"/>
      <c r="F8" s="158"/>
      <c r="G8" s="158"/>
      <c r="H8" s="158"/>
      <c r="J8" s="136"/>
    </row>
    <row r="9" customFormat="false" ht="15.75" hidden="false" customHeight="true" outlineLevel="0" collapsed="false">
      <c r="A9" s="135" t="s">
        <v>72</v>
      </c>
      <c r="J9" s="136"/>
    </row>
    <row r="10" customFormat="false" ht="15.75" hidden="false" customHeight="true" outlineLevel="0" collapsed="false">
      <c r="A10" s="137" t="s">
        <v>130</v>
      </c>
      <c r="J10" s="136"/>
    </row>
    <row r="11" customFormat="false" ht="19.5" hidden="false" customHeight="true" outlineLevel="0" collapsed="false">
      <c r="A11" s="137" t="s">
        <v>147</v>
      </c>
      <c r="B11" s="142"/>
      <c r="C11" s="159" t="s">
        <v>133</v>
      </c>
      <c r="D11" s="144"/>
      <c r="E11" s="159" t="s">
        <v>134</v>
      </c>
      <c r="F11" s="144"/>
      <c r="G11" s="160" t="s">
        <v>148</v>
      </c>
      <c r="H11" s="161" t="n">
        <f aca="false">D11+0.6*F11</f>
        <v>0</v>
      </c>
      <c r="J11" s="136"/>
    </row>
    <row r="12" customFormat="false" ht="15.75" hidden="false" customHeight="true" outlineLevel="0" collapsed="false">
      <c r="A12" s="162" t="s">
        <v>149</v>
      </c>
      <c r="H12" s="133" t="s">
        <v>150</v>
      </c>
      <c r="I12" s="52" t="n">
        <v>0</v>
      </c>
      <c r="J12" s="136"/>
    </row>
    <row r="13" s="97" customFormat="true" ht="51" hidden="false" customHeight="true" outlineLevel="0" collapsed="false">
      <c r="A13" s="147" t="s">
        <v>151</v>
      </c>
      <c r="B13" s="147"/>
      <c r="C13" s="147"/>
      <c r="D13" s="147"/>
      <c r="E13" s="147"/>
      <c r="F13" s="147"/>
      <c r="G13" s="147"/>
      <c r="H13" s="147"/>
      <c r="I13" s="86" t="n">
        <v>0</v>
      </c>
      <c r="J13" s="87" t="s">
        <v>87</v>
      </c>
    </row>
    <row r="23" customFormat="false" ht="10.5" hidden="false" customHeight="true" outlineLevel="0" collapsed="false"/>
    <row r="24" customFormat="false" ht="32.25" hidden="false" customHeight="true" outlineLevel="0" collapsed="false"/>
  </sheetData>
  <sheetProtection sheet="true" password="c3ee" selectLockedCells="true"/>
  <mergeCells count="3">
    <mergeCell ref="A1:J1"/>
    <mergeCell ref="A8:H8"/>
    <mergeCell ref="A13:H13"/>
  </mergeCells>
  <printOptions headings="false" gridLines="false" gridLinesSet="true" horizontalCentered="false" verticalCentered="false"/>
  <pageMargins left="0.540277777777778" right="0.4" top="0.790277777777778" bottom="0.670138888888889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true"/>
  </sheetPr>
  <dimension ref="A1:O41"/>
  <sheetViews>
    <sheetView windowProtection="false" showFormulas="false" showGridLines="false" showRowColHeaders="true" showZeros="true" rightToLeft="false" tabSelected="true" showOutlineSymbols="true" defaultGridColor="false" view="normal" topLeftCell="A10" colorId="8" zoomScale="120" zoomScaleNormal="120" zoomScalePageLayoutView="100" workbookViewId="0">
      <selection pane="topLeft" activeCell="K28" activeCellId="0" sqref="K28"/>
    </sheetView>
  </sheetViews>
  <sheetFormatPr defaultRowHeight="13"/>
  <cols>
    <col collapsed="false" hidden="false" max="1" min="1" style="97" width="21.4285714285714"/>
    <col collapsed="false" hidden="false" max="2" min="2" style="97" width="13.8061224489796"/>
    <col collapsed="false" hidden="false" max="3" min="3" style="97" width="7.53061224489796"/>
    <col collapsed="false" hidden="false" max="4" min="4" style="97" width="9.98979591836735"/>
    <col collapsed="false" hidden="false" max="12" min="5" style="97" width="7.26020408163265"/>
    <col collapsed="false" hidden="false" max="13" min="13" style="97" width="8.53061224489796"/>
    <col collapsed="false" hidden="false" max="14" min="14" style="97" width="9.16836734693878"/>
    <col collapsed="false" hidden="false" max="15" min="15" style="109" width="5.44387755102041"/>
    <col collapsed="false" hidden="false" max="257" min="16" style="97" width="9.16836734693878"/>
    <col collapsed="false" hidden="false" max="1025" min="258" style="0" width="9.16836734693878"/>
  </cols>
  <sheetData>
    <row r="1" customFormat="false" ht="42" hidden="false" customHeight="true" outlineLevel="0" collapsed="false">
      <c r="A1" s="98" t="s">
        <v>152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customFormat="false" ht="23.25" hidden="false" customHeight="true" outlineLevel="0" collapsed="false">
      <c r="A2" s="99" t="s">
        <v>105</v>
      </c>
      <c r="B2" s="100"/>
      <c r="C2" s="100"/>
      <c r="D2" s="100"/>
      <c r="E2" s="100"/>
      <c r="F2" s="100"/>
      <c r="G2" s="100"/>
    </row>
    <row r="3" customFormat="false" ht="20.25" hidden="false" customHeight="true" outlineLevel="0" collapsed="false">
      <c r="A3" s="101" t="s">
        <v>106</v>
      </c>
      <c r="B3" s="100"/>
      <c r="C3" s="100"/>
      <c r="D3" s="100"/>
      <c r="E3" s="100"/>
      <c r="F3" s="100"/>
      <c r="G3" s="100"/>
    </row>
    <row r="4" s="103" customFormat="true" ht="23.25" hidden="false" customHeight="true" outlineLevel="0" collapsed="false">
      <c r="A4" s="102" t="s">
        <v>107</v>
      </c>
      <c r="B4" s="102"/>
      <c r="C4" s="102" t="s">
        <v>108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O4" s="109"/>
    </row>
    <row r="5" s="103" customFormat="true" ht="24" hidden="false" customHeight="false" outlineLevel="0" collapsed="false">
      <c r="A5" s="102"/>
      <c r="B5" s="102"/>
      <c r="C5" s="104" t="n">
        <v>10</v>
      </c>
      <c r="D5" s="104" t="n">
        <v>20</v>
      </c>
      <c r="E5" s="104" t="n">
        <v>30</v>
      </c>
      <c r="F5" s="104" t="n">
        <v>40</v>
      </c>
      <c r="G5" s="104" t="n">
        <v>50</v>
      </c>
      <c r="H5" s="104" t="n">
        <v>60</v>
      </c>
      <c r="I5" s="104" t="n">
        <v>70</v>
      </c>
      <c r="J5" s="104" t="n">
        <v>80</v>
      </c>
      <c r="K5" s="104" t="n">
        <v>90</v>
      </c>
      <c r="L5" s="104" t="n">
        <v>100</v>
      </c>
      <c r="M5" s="105" t="s">
        <v>109</v>
      </c>
      <c r="O5" s="109"/>
    </row>
    <row r="6" s="109" customFormat="true" ht="17.25" hidden="false" customHeight="true" outlineLevel="0" collapsed="false">
      <c r="A6" s="106" t="s">
        <v>110</v>
      </c>
      <c r="B6" s="107" t="n">
        <v>0.05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5" t="n">
        <f aca="false">0.05*C6*0.1+0.05*D6*0.2+0.05*E6*0.3+0.05*F6*0.4+0.05*G6*0.5+0.05*H6*0.6+0.05*I6*0.7+0.05*J6*0.8+0.05*K6*0.9+0.05*L6</f>
        <v>0</v>
      </c>
      <c r="O6" s="163"/>
    </row>
    <row r="7" s="103" customFormat="true" ht="17.25" hidden="false" customHeight="true" outlineLevel="0" collapsed="false">
      <c r="A7" s="106" t="s">
        <v>111</v>
      </c>
      <c r="B7" s="107" t="n">
        <v>0.2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5" t="n">
        <f aca="false">0.2*C7*0.1+0.2*D7*0.2+0.2*E7*0.3+0.2*F7*0.4+0.2*G7*0.5+0.2*H7*0.6+0.2*I7*0.7+0.2*J7*0.8+0.2*K7*0.9+0.2*L7</f>
        <v>0</v>
      </c>
      <c r="O7" s="164"/>
    </row>
    <row r="8" s="103" customFormat="true" ht="17.25" hidden="false" customHeight="true" outlineLevel="0" collapsed="false">
      <c r="A8" s="106" t="s">
        <v>112</v>
      </c>
      <c r="B8" s="107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5"/>
      <c r="O8" s="164"/>
    </row>
    <row r="9" s="103" customFormat="true" ht="17.25" hidden="false" customHeight="true" outlineLevel="0" collapsed="false">
      <c r="A9" s="106" t="s">
        <v>113</v>
      </c>
      <c r="B9" s="107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5"/>
      <c r="O9" s="164"/>
    </row>
    <row r="10" s="103" customFormat="true" ht="17.25" hidden="false" customHeight="true" outlineLevel="0" collapsed="false">
      <c r="A10" s="106" t="s">
        <v>114</v>
      </c>
      <c r="B10" s="107" t="n">
        <v>0.1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5" t="n">
        <f aca="false">0.1*C10*0.1+0.1*D10*0.2+0.1*E10*0.3+0.1*F10*0.4+0.1*G10*0.5+0.1*H10*0.6+0.1*I10*0.7+0.1*J10*0.8+0.1*K10*0.9+0.1*L10</f>
        <v>0</v>
      </c>
      <c r="O10" s="163"/>
    </row>
    <row r="11" s="103" customFormat="true" ht="17.25" hidden="false" customHeight="true" outlineLevel="0" collapsed="false">
      <c r="A11" s="106" t="s">
        <v>115</v>
      </c>
      <c r="B11" s="107" t="n">
        <v>0.05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5" t="n">
        <f aca="false">0.05*C11*0.1+0.05*D11*0.2+0.05*E11*0.3+0.05*F11*0.4+0.05*G11*0.5+0.05*H11*0.6+0.05*I11*0.7+0.05*J11*0.8+0.05*K11*0.9+0.05*L11</f>
        <v>0</v>
      </c>
      <c r="O11" s="163"/>
    </row>
    <row r="12" s="103" customFormat="true" ht="17.25" hidden="false" customHeight="true" outlineLevel="0" collapsed="false">
      <c r="A12" s="106" t="s">
        <v>116</v>
      </c>
      <c r="B12" s="107" t="n">
        <v>0.1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5" t="n">
        <f aca="false">0.1*C12*0.1+0.1*D12*0.2+0.1*E12*0.3+0.1*F12*0.4+0.1*G12*0.5+0.1*H12*0.6+0.1*I12*0.7+0.1*J12*0.8+0.1*K12*0.9+0.1*L12</f>
        <v>0</v>
      </c>
      <c r="O12" s="163"/>
    </row>
    <row r="13" s="113" customFormat="true" ht="15" hidden="false" customHeight="true" outlineLevel="0" collapsed="false">
      <c r="A13" s="165" t="s">
        <v>117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7" t="s">
        <v>118</v>
      </c>
      <c r="L13" s="167"/>
      <c r="M13" s="102" t="n">
        <f aca="false">SUM(M6:M12)</f>
        <v>0</v>
      </c>
      <c r="O13" s="168"/>
    </row>
    <row r="14" s="113" customFormat="true" ht="15" hidden="false" customHeight="true" outlineLevel="0" collapsed="false">
      <c r="A14" s="165" t="s">
        <v>119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7" t="s">
        <v>120</v>
      </c>
      <c r="L14" s="167"/>
      <c r="M14" s="102" t="n">
        <f aca="false">M13</f>
        <v>0</v>
      </c>
      <c r="O14" s="168"/>
    </row>
    <row r="15" s="103" customFormat="true" ht="15" hidden="false" customHeight="true" outlineLevel="0" collapsed="false">
      <c r="A15" s="114" t="s">
        <v>121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02" t="n">
        <f aca="false">M13+M14</f>
        <v>0</v>
      </c>
      <c r="O15" s="109"/>
    </row>
    <row r="16" s="103" customFormat="true" ht="15" hidden="false" customHeight="true" outlineLevel="0" collapsed="false">
      <c r="A16" s="115" t="s">
        <v>122</v>
      </c>
      <c r="J16" s="115"/>
      <c r="K16" s="117"/>
      <c r="L16" s="117"/>
      <c r="M16" s="117" t="str">
        <f aca="false">IF(M13&lt;=0.5,"max 50%VERIFICATO","max 50 % NON VERIFICATO")</f>
        <v>max 50%VERIFICATO</v>
      </c>
      <c r="O16" s="109"/>
    </row>
    <row r="17" customFormat="false" ht="22.5" hidden="false" customHeight="true" outlineLevel="0" collapsed="false">
      <c r="A17" s="99" t="s">
        <v>123</v>
      </c>
      <c r="B17" s="100"/>
      <c r="C17" s="100"/>
      <c r="D17" s="100"/>
      <c r="E17" s="100"/>
      <c r="F17" s="100"/>
      <c r="G17" s="100"/>
      <c r="K17" s="118"/>
    </row>
    <row r="18" customFormat="false" ht="14.5" hidden="false" customHeight="false" outlineLevel="0" collapsed="false">
      <c r="A18" s="119" t="s">
        <v>68</v>
      </c>
      <c r="B18" s="52"/>
      <c r="C18" s="120" t="s">
        <v>69</v>
      </c>
      <c r="E18" s="100"/>
      <c r="F18" s="100"/>
      <c r="G18" s="100"/>
    </row>
    <row r="19" customFormat="false" ht="15" hidden="false" customHeight="true" outlineLevel="0" collapsed="false">
      <c r="A19" s="101"/>
      <c r="B19" s="100"/>
      <c r="C19" s="100"/>
      <c r="D19" s="100"/>
      <c r="F19" s="100"/>
      <c r="G19" s="100"/>
    </row>
    <row r="20" customFormat="false" ht="14.5" hidden="false" customHeight="false" outlineLevel="0" collapsed="false">
      <c r="A20" s="153" t="s">
        <v>125</v>
      </c>
      <c r="B20" s="125"/>
      <c r="C20" s="125"/>
      <c r="D20" s="125"/>
      <c r="E20" s="125"/>
      <c r="F20" s="125"/>
      <c r="G20" s="125"/>
      <c r="H20" s="124"/>
      <c r="I20" s="124"/>
      <c r="J20" s="124"/>
      <c r="K20" s="124"/>
      <c r="L20" s="124"/>
      <c r="M20" s="126"/>
    </row>
    <row r="21" customFormat="false" ht="19.5" hidden="false" customHeight="true" outlineLevel="0" collapsed="false">
      <c r="A21" s="154"/>
      <c r="B21" s="129" t="s">
        <v>153</v>
      </c>
      <c r="C21" s="155"/>
      <c r="D21" s="155"/>
      <c r="G21" s="100"/>
      <c r="M21" s="136"/>
    </row>
    <row r="22" customFormat="false" ht="19.5" hidden="false" customHeight="true" outlineLevel="0" collapsed="false">
      <c r="A22" s="127" t="s">
        <v>127</v>
      </c>
      <c r="B22" s="156" t="n">
        <f aca="false">B18*H25*M15*0.5*K28/100*(1-K29/100)</f>
        <v>0</v>
      </c>
      <c r="C22" s="157" t="s">
        <v>77</v>
      </c>
      <c r="D22" s="155"/>
      <c r="E22" s="169"/>
      <c r="G22" s="100"/>
      <c r="M22" s="136"/>
    </row>
    <row r="23" customFormat="false" ht="10.5" hidden="false" customHeight="true" outlineLevel="0" collapsed="false">
      <c r="A23" s="135" t="s">
        <v>72</v>
      </c>
      <c r="G23" s="100"/>
      <c r="M23" s="136"/>
    </row>
    <row r="24" customFormat="false" ht="15.75" hidden="false" customHeight="true" outlineLevel="0" collapsed="false">
      <c r="A24" s="137" t="s">
        <v>130</v>
      </c>
      <c r="M24" s="136"/>
    </row>
    <row r="25" s="172" customFormat="true" ht="19.5" hidden="false" customHeight="true" outlineLevel="0" collapsed="false">
      <c r="A25" s="137" t="s">
        <v>88</v>
      </c>
      <c r="B25" s="170"/>
      <c r="C25" s="143" t="s">
        <v>133</v>
      </c>
      <c r="D25" s="144"/>
      <c r="E25" s="143" t="s">
        <v>134</v>
      </c>
      <c r="F25" s="144"/>
      <c r="G25" s="171" t="s">
        <v>154</v>
      </c>
      <c r="H25" s="161" t="n">
        <f aca="false">D25+0.6*F25</f>
        <v>0</v>
      </c>
      <c r="J25" s="173"/>
      <c r="M25" s="174"/>
      <c r="O25" s="175"/>
    </row>
    <row r="26" customFormat="false" ht="15.75" hidden="false" customHeight="true" outlineLevel="0" collapsed="false">
      <c r="A26" s="137" t="s">
        <v>137</v>
      </c>
      <c r="M26" s="136"/>
    </row>
    <row r="27" customFormat="false" ht="15.75" hidden="false" customHeight="true" outlineLevel="0" collapsed="false">
      <c r="A27" s="137" t="s">
        <v>155</v>
      </c>
      <c r="M27" s="136"/>
    </row>
    <row r="28" customFormat="false" ht="15.75" hidden="false" customHeight="true" outlineLevel="0" collapsed="false">
      <c r="A28" s="162" t="s">
        <v>156</v>
      </c>
      <c r="J28" s="133" t="s">
        <v>150</v>
      </c>
      <c r="K28" s="52" t="n">
        <v>0</v>
      </c>
      <c r="M28" s="136"/>
    </row>
    <row r="29" s="97" customFormat="true" ht="48.75" hidden="false" customHeight="true" outlineLevel="0" collapsed="false">
      <c r="A29" s="147" t="s">
        <v>138</v>
      </c>
      <c r="B29" s="147"/>
      <c r="C29" s="147"/>
      <c r="D29" s="147"/>
      <c r="E29" s="147"/>
      <c r="F29" s="147"/>
      <c r="G29" s="147"/>
      <c r="H29" s="147"/>
      <c r="I29" s="147"/>
      <c r="J29" s="147"/>
      <c r="K29" s="86" t="n">
        <v>0</v>
      </c>
      <c r="L29" s="176" t="s">
        <v>87</v>
      </c>
      <c r="M29" s="177"/>
    </row>
    <row r="40" customFormat="false" ht="10.5" hidden="false" customHeight="true" outlineLevel="0" collapsed="false"/>
    <row r="41" customFormat="false" ht="32.25" hidden="false" customHeight="true" outlineLevel="0" collapsed="false"/>
  </sheetData>
  <sheetProtection sheet="true" password="c3ee" selectLockedCells="true"/>
  <mergeCells count="20">
    <mergeCell ref="A1:M1"/>
    <mergeCell ref="A4:B5"/>
    <mergeCell ref="C4:M4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O7:O9"/>
    <mergeCell ref="K13:L13"/>
    <mergeCell ref="K14:L14"/>
    <mergeCell ref="A15:L15"/>
    <mergeCell ref="A29:J29"/>
  </mergeCells>
  <printOptions headings="false" gridLines="false" gridLinesSet="true" horizontalCentered="false" verticalCentered="false"/>
  <pageMargins left="0.540277777777778" right="0.4" top="0.790277777777778" bottom="0.670138888888889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991970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1999-08-24T20:27:40Z</dcterms:created>
  <dc:creator>Angelelli Giulia</dc:creator>
  <dc:language>it-IT</dc:language>
  <cp:lastPrinted>2019-04-10T15:57:09Z</cp:lastPrinted>
  <dcterms:modified xsi:type="dcterms:W3CDTF">2021-04-10T10:33:03Z</dcterms:modified>
  <cp:revision>2</cp:revision>
</cp:coreProperties>
</file>